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17955" windowHeight="11790" activeTab="1"/>
  </bookViews>
  <sheets>
    <sheet name="Instructions" sheetId="4" r:id="rId1"/>
    <sheet name="Blank  Worksheet" sheetId="2" r:id="rId2"/>
    <sheet name="G1519-example" sheetId="1" r:id="rId3"/>
    <sheet name="Reference Tables" sheetId="3" r:id="rId4"/>
  </sheets>
  <definedNames>
    <definedName name="_xlnm.Print_Area" localSheetId="1">'Blank  Worksheet'!$B$2:$M$35</definedName>
    <definedName name="_xlnm.Print_Area" localSheetId="2">'G1519-example'!$B$2:$M$34</definedName>
  </definedNames>
  <calcPr calcId="145621"/>
</workbook>
</file>

<file path=xl/calcChain.xml><?xml version="1.0" encoding="utf-8"?>
<calcChain xmlns="http://schemas.openxmlformats.org/spreadsheetml/2006/main">
  <c r="G32" i="2" l="1"/>
  <c r="I23" i="1" l="1"/>
  <c r="I24" i="2"/>
  <c r="O27" i="2" l="1"/>
  <c r="H11" i="2" s="1"/>
  <c r="K27" i="2"/>
  <c r="M26" i="2"/>
  <c r="L26" i="2"/>
  <c r="K26" i="2"/>
  <c r="J26" i="2"/>
  <c r="M23" i="2"/>
  <c r="M24" i="2" s="1"/>
  <c r="L23" i="2"/>
  <c r="L24" i="2" s="1"/>
  <c r="K23" i="2"/>
  <c r="K24" i="2" s="1"/>
  <c r="J23" i="2"/>
  <c r="J24" i="2" s="1"/>
  <c r="I23" i="2"/>
  <c r="I26" i="2" s="1"/>
  <c r="M22" i="2"/>
  <c r="L22" i="2"/>
  <c r="K22" i="2"/>
  <c r="J22" i="2"/>
  <c r="M17" i="2"/>
  <c r="M21" i="2" s="1"/>
  <c r="M35" i="2" s="1"/>
  <c r="L17" i="2"/>
  <c r="L21" i="2" s="1"/>
  <c r="L35" i="2" s="1"/>
  <c r="K17" i="2"/>
  <c r="K21" i="2" s="1"/>
  <c r="K35" i="2" s="1"/>
  <c r="J17" i="2"/>
  <c r="J21" i="2" s="1"/>
  <c r="J35" i="2" s="1"/>
  <c r="H16" i="2"/>
  <c r="H17" i="2" s="1"/>
  <c r="G16" i="2"/>
  <c r="G17" i="2" s="1"/>
  <c r="H10" i="2"/>
  <c r="C8" i="2"/>
  <c r="S17" i="2" l="1"/>
  <c r="G31" i="2"/>
  <c r="G34" i="2" s="1"/>
  <c r="I17" i="2"/>
  <c r="T17" i="2"/>
  <c r="I19" i="2" l="1"/>
  <c r="I21" i="2"/>
  <c r="I35" i="2" s="1"/>
  <c r="C7" i="1" l="1"/>
  <c r="H15" i="1"/>
  <c r="H16" i="1" s="1"/>
  <c r="J16" i="1"/>
  <c r="K16" i="1"/>
  <c r="L16" i="1"/>
  <c r="M16" i="1"/>
  <c r="J20" i="1"/>
  <c r="J34" i="1" s="1"/>
  <c r="K20" i="1"/>
  <c r="L20" i="1"/>
  <c r="L34" i="1" s="1"/>
  <c r="M20" i="1"/>
  <c r="J21" i="1"/>
  <c r="J22" i="1" s="1"/>
  <c r="J23" i="1" s="1"/>
  <c r="J25" i="1" s="1"/>
  <c r="K21" i="1"/>
  <c r="L21" i="1"/>
  <c r="L22" i="1" s="1"/>
  <c r="L23" i="1" s="1"/>
  <c r="L25" i="1" s="1"/>
  <c r="M21" i="1"/>
  <c r="I22" i="1"/>
  <c r="K22" i="1"/>
  <c r="K23" i="1" s="1"/>
  <c r="K25" i="1" s="1"/>
  <c r="M22" i="1"/>
  <c r="M23" i="1" s="1"/>
  <c r="M25" i="1" s="1"/>
  <c r="K26" i="1"/>
  <c r="O26" i="1"/>
  <c r="H10" i="1" s="1"/>
  <c r="K34" i="1"/>
  <c r="M34" i="1"/>
  <c r="G15" i="1" l="1"/>
  <c r="G16" i="1" s="1"/>
  <c r="I16" i="1" s="1"/>
  <c r="H9" i="1"/>
  <c r="T16" i="1" s="1"/>
  <c r="I20" i="1" l="1"/>
  <c r="I18" i="1"/>
  <c r="S16" i="1"/>
  <c r="I34" i="1" l="1"/>
  <c r="I25" i="1"/>
  <c r="G30" i="1" s="1"/>
  <c r="G31" i="1" l="1"/>
  <c r="G33" i="1"/>
</calcChain>
</file>

<file path=xl/sharedStrings.xml><?xml version="1.0" encoding="utf-8"?>
<sst xmlns="http://schemas.openxmlformats.org/spreadsheetml/2006/main" count="238" uniqueCount="128">
  <si>
    <r>
      <t xml:space="preserve">17. Nutrients still needed for </t>
    </r>
    <r>
      <rPr>
        <i/>
        <sz val="11"/>
        <color theme="1"/>
        <rFont val="Calibri"/>
        <family val="2"/>
        <scheme val="minor"/>
      </rPr>
      <t>this</t>
    </r>
    <r>
      <rPr>
        <sz val="11"/>
        <color theme="1"/>
        <rFont val="Calibri"/>
        <family val="2"/>
        <scheme val="minor"/>
      </rPr>
      <t xml:space="preserve"> year's crop (lbs/acre). </t>
    </r>
  </si>
  <si>
    <t>Need</t>
  </si>
  <si>
    <t>16. Net value of manure ($/acre).</t>
  </si>
  <si>
    <t>15. Manure costs: hauling, spreading, and incorporation ($/acre).</t>
  </si>
  <si>
    <t>14. Manure value per unit ($/ton, $/1000 gal, $/acre-inch).</t>
  </si>
  <si>
    <t>13. Total value of applied manure ($/acre).</t>
  </si>
  <si>
    <t>year 4 crop price</t>
  </si>
  <si>
    <t>year 4 yield increase</t>
  </si>
  <si>
    <t>year 3 crop value</t>
  </si>
  <si>
    <t>year 3 yield increase</t>
  </si>
  <si>
    <t>year 2 crop price</t>
  </si>
  <si>
    <t>year 2 yield increase</t>
  </si>
  <si>
    <t>year 1 crop value</t>
  </si>
  <si>
    <t>year 1 yield increase</t>
  </si>
  <si>
    <t>12. Estimated value of yield increase ($/acre).</t>
  </si>
  <si>
    <t>Swine - stored liquid</t>
  </si>
  <si>
    <t>11. Manure nutrient values ($/acre).</t>
  </si>
  <si>
    <t>Swine - Fresh</t>
  </si>
  <si>
    <t>10. Fertilizer nutrient costs ($/lb).</t>
  </si>
  <si>
    <t>Total and Net Value</t>
  </si>
  <si>
    <t>Poultry - Solid without litter</t>
  </si>
  <si>
    <t xml:space="preserve">9. Total nutrients of value (lbs/acre). </t>
  </si>
  <si>
    <t>Poultry - Solid with litter</t>
  </si>
  <si>
    <t>8. Additional nutrients of value (lbs/acre).</t>
  </si>
  <si>
    <t>7+ days later</t>
  </si>
  <si>
    <t>Poultry - Deep pit</t>
  </si>
  <si>
    <t>7. Nutrient need for four years (except N) (lbs/acre).</t>
  </si>
  <si>
    <t>3 days later</t>
  </si>
  <si>
    <t>Beef/Dairy - Compost</t>
  </si>
  <si>
    <t>6. Total nutrients available (lbs/acre).</t>
  </si>
  <si>
    <t>Nitrients of Value</t>
  </si>
  <si>
    <t>2 days later</t>
  </si>
  <si>
    <t>Beef/Dairy - Stored liquid</t>
  </si>
  <si>
    <t>5b. Actual manure application rate (tons/acre, 1000 gal/acre, or acre-inches).</t>
  </si>
  <si>
    <t>1 day later</t>
  </si>
  <si>
    <t>Beef/Dairy - Solid</t>
  </si>
  <si>
    <t>5a. Manure application rate to meet crop nitrogen rate (tons/acre, 1000 gal/acre, or acre-inches).</t>
  </si>
  <si>
    <t>immediately</t>
  </si>
  <si>
    <r>
      <t xml:space="preserve">organic N this year </t>
    </r>
    <r>
      <rPr>
        <sz val="11"/>
        <color theme="1"/>
        <rFont val="Calibri"/>
        <family val="2"/>
      </rPr>
      <t>↓</t>
    </r>
  </si>
  <si>
    <t>4. Nutrient recommendations for the next crop (lbs/acre/year).</t>
  </si>
  <si>
    <t>Not Incorporated</t>
  </si>
  <si>
    <t xml:space="preserve">3. Available nutrients (lbs/ton, lbs/1000 gal, or lbs/acre-inch). </t>
  </si>
  <si>
    <t>solid</t>
  </si>
  <si>
    <t>liquid &lt;=50</t>
  </si>
  <si>
    <t>liquid &gt;50</t>
  </si>
  <si>
    <r>
      <t xml:space="preserve">2. Nutrient availablility factors. </t>
    </r>
    <r>
      <rPr>
        <i/>
        <sz val="11"/>
        <color theme="1"/>
        <rFont val="Calibri"/>
        <family val="2"/>
        <scheme val="minor"/>
      </rPr>
      <t>See Tables 1 and 2 for nitrogen availability.</t>
    </r>
  </si>
  <si>
    <t>Ammonium N available this year</t>
  </si>
  <si>
    <t>1. Manure nutrient content from manure test report (lbs/ton, lbs/1000 gal, or lbs/acre-inch).</t>
  </si>
  <si>
    <t>Nutrient Plan</t>
  </si>
  <si>
    <t>Immediately</t>
  </si>
  <si>
    <t>ppm</t>
  </si>
  <si>
    <t>Soil Test Zn:</t>
  </si>
  <si>
    <t>Total N</t>
  </si>
  <si>
    <t>Organic N</t>
  </si>
  <si>
    <t>Ammonium N</t>
  </si>
  <si>
    <t>Soil Test S:</t>
  </si>
  <si>
    <t>2+ years of forage legume</t>
  </si>
  <si>
    <t>Zinc</t>
  </si>
  <si>
    <t>Sulfur</t>
  </si>
  <si>
    <r>
      <t>K</t>
    </r>
    <r>
      <rPr>
        <vertAlign val="subscript"/>
        <sz val="11"/>
        <color theme="1"/>
        <rFont val="Calibri"/>
        <family val="2"/>
        <scheme val="minor"/>
      </rPr>
      <t>2</t>
    </r>
    <r>
      <rPr>
        <sz val="11"/>
        <color theme="1"/>
        <rFont val="Calibri"/>
        <family val="2"/>
        <scheme val="minor"/>
      </rPr>
      <t>O</t>
    </r>
  </si>
  <si>
    <r>
      <t>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</si>
  <si>
    <t>Nitrogen</t>
  </si>
  <si>
    <t>Soil Test K:</t>
  </si>
  <si>
    <t>grass</t>
  </si>
  <si>
    <t>Bray-1 P, Mehlich-3</t>
  </si>
  <si>
    <t>Type of P Analysis:</t>
  </si>
  <si>
    <t>soybeans</t>
  </si>
  <si>
    <r>
      <t>ppm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</si>
  <si>
    <t>Soil Test P:</t>
  </si>
  <si>
    <t>corn / sorghum</t>
  </si>
  <si>
    <t>Incorporation time:</t>
  </si>
  <si>
    <t>no</t>
  </si>
  <si>
    <t>Is the soil sandy?</t>
  </si>
  <si>
    <t>Manure Type:</t>
  </si>
  <si>
    <t>yes</t>
  </si>
  <si>
    <t>Upper Lots</t>
  </si>
  <si>
    <t>Manure Source:</t>
  </si>
  <si>
    <t>Next Crop:</t>
  </si>
  <si>
    <t>Olsen</t>
  </si>
  <si>
    <r>
      <t>Air Temperature (</t>
    </r>
    <r>
      <rPr>
        <sz val="11"/>
        <color theme="1"/>
        <rFont val="Times New Roman"/>
        <family val="1"/>
      </rPr>
      <t>°</t>
    </r>
    <r>
      <rPr>
        <sz val="11"/>
        <color theme="1"/>
        <rFont val="Calibri"/>
        <family val="2"/>
        <scheme val="minor"/>
      </rPr>
      <t>F):</t>
    </r>
  </si>
  <si>
    <t>Dad's 80, S-20 Ac</t>
  </si>
  <si>
    <t>Field:</t>
  </si>
  <si>
    <t>Date:</t>
  </si>
  <si>
    <t>Field Information</t>
  </si>
  <si>
    <t>Select Type of P Analysis</t>
  </si>
  <si>
    <t xml:space="preserve"> for Crop Production</t>
  </si>
  <si>
    <t>Calculating the Value of Manure</t>
  </si>
  <si>
    <t>Sidedress Application</t>
  </si>
  <si>
    <t>Incorporated</t>
  </si>
  <si>
    <t>Sprinkler irrigation</t>
  </si>
  <si>
    <t>Preplant Application and Not Incorporated</t>
  </si>
  <si>
    <t>Surface - spring or fall</t>
  </si>
  <si>
    <t>Preplant Application and Incorporated</t>
  </si>
  <si>
    <t>Solid</t>
  </si>
  <si>
    <r>
      <t>Liquid Applied When Air Temperature is Above 50</t>
    </r>
    <r>
      <rPr>
        <i/>
        <sz val="11"/>
        <color theme="1"/>
        <rFont val="Times New Roman"/>
        <family val="1"/>
      </rPr>
      <t>°</t>
    </r>
    <r>
      <rPr>
        <i/>
        <sz val="11"/>
        <color theme="1"/>
        <rFont val="Calibri"/>
        <family val="2"/>
      </rPr>
      <t>F</t>
    </r>
  </si>
  <si>
    <t>Liquid Applied When Air Temperature is At or Below 50°F</t>
  </si>
  <si>
    <t>One day later</t>
  </si>
  <si>
    <t>Two days later</t>
  </si>
  <si>
    <t>Three days later</t>
  </si>
  <si>
    <t>Seven or more days later</t>
  </si>
  <si>
    <t>Beef/Dairy</t>
  </si>
  <si>
    <t>Solid (e.g. feedlot)</t>
  </si>
  <si>
    <t>Stored liquid</t>
  </si>
  <si>
    <t>Compost</t>
  </si>
  <si>
    <t>Poultry</t>
  </si>
  <si>
    <t>Deep pit</t>
  </si>
  <si>
    <t>Solid with litter</t>
  </si>
  <si>
    <t>Solid without litter</t>
  </si>
  <si>
    <t>Swine</t>
  </si>
  <si>
    <t>Fresh</t>
  </si>
  <si>
    <t>General Information</t>
  </si>
  <si>
    <r>
      <t xml:space="preserve">Fill in </t>
    </r>
    <r>
      <rPr>
        <b/>
        <sz val="11"/>
        <color theme="1"/>
        <rFont val="Calibri"/>
        <family val="2"/>
        <scheme val="minor"/>
      </rPr>
      <t>all</t>
    </r>
    <r>
      <rPr>
        <sz val="11"/>
        <color theme="1"/>
        <rFont val="Calibri"/>
        <family val="2"/>
        <scheme val="minor"/>
      </rPr>
      <t xml:space="preserve"> blue and yellow boxes. For your convenience, yellow boxes have drop down lists.
Fill in the date, air temperature at the time of application, and manure source. Air temperature is important for calculating ammonia loss, particularly for liquid manures. Select the manure type and time to incorporation. If you select a liquid type manure, two more drop down boxes will appear below asking if this is applied as a sidedress or via sprinkler irrigation. Select your answer from the drop down list.</t>
    </r>
  </si>
  <si>
    <r>
      <t>Enter the name of the field in the first blue box. Select the next crop (or most similar) following manure application from the drop down list. If you select "corn / sorghum", another drop down box will appear below asking if this is in rotation or whether it is continuous. Select your answer from the drop down list.
Enter your soil information including soil test numbers. For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 you will need to select from the drop down list the type of analysis performed.
In addition to these instructions. More information can be found in NebGuide G1519: "Calculating the Value of Manure for Crop Production".</t>
    </r>
  </si>
  <si>
    <t>Calculating the Value of Manure for Crop Production</t>
  </si>
  <si>
    <t>Enter your manure analysis information in line 1 and your nutrient recommendations for the next crop in line 4. The manure application rate to meet N needs will automatically calculate in line 5a. Enter your actual manure application rate in line 5b.</t>
  </si>
  <si>
    <t>Nutrients of Value</t>
  </si>
  <si>
    <t>Fill in the nutrient costs if you were using commercial fertilizer instead of manure in line 10.
In line 12, estimate the yield increase for the next 4 years crops as well as the price of that crop per unit. 
Enter the total costs for hauling, spreading and and incorporation of the manure in line 15.</t>
  </si>
  <si>
    <t xml:space="preserve">Line 17 reports the amount of nutrients that are still needed for the next crop after manure application. </t>
  </si>
  <si>
    <t>Table I. Fraction of ammonium nitrogen available this year.</t>
  </si>
  <si>
    <t>Table II. Fraction of organic nitrogen available this year.</t>
  </si>
  <si>
    <t>Rotation</t>
  </si>
  <si>
    <t>corn-soybeans</t>
  </si>
  <si>
    <t>corn-corn</t>
  </si>
  <si>
    <t>soybeans - corn</t>
  </si>
  <si>
    <t>corn-alfalfa-alfalfa</t>
  </si>
  <si>
    <t xml:space="preserve">This section will automatically calculate `for you. If you are seeing errors in the cells, verify that you have entered all necessary information above. 
Total available N in line 6 should not exceed total nitrogen on line for by more than 20 percent. If it does, the box will turn red, indicating there is a problem. 
Lines 6, 7, 8 and 9 calculate the amount of nutrients in the manure that can be credited as contributing to future crop production, given the soil test and nutrient recommendations given in the Field Information box and line 4. The NebGuide explains the calculations for each nutrient separately. The nitrogen calculations are bit more complicated since there is only value of the nitrogen released if a grass crop is grown, therefore the future crop rotation is important. </t>
  </si>
  <si>
    <t>Table III. Organic Nitrogen Released over time.</t>
  </si>
  <si>
    <r>
      <t xml:space="preserve">This worksheet is part of NebGuide G1519, </t>
    </r>
    <r>
      <rPr>
        <i/>
        <sz val="12"/>
        <color theme="1"/>
        <rFont val="Calibri"/>
        <family val="2"/>
        <scheme val="minor"/>
      </rPr>
      <t>Calculating the Value of Manure for Crop Production</t>
    </r>
    <r>
      <rPr>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</si>
</sst>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sz val="11"/>
      <color theme="1"/>
      <name val="Calibri"/>
      <family val="2"/>
    </font>
    <font>
      <vertAlign val="subscript"/>
      <sz val="11"/>
      <color theme="1"/>
      <name val="Calibri"/>
      <family val="2"/>
      <scheme val="minor"/>
    </font>
    <font>
      <sz val="11"/>
      <color theme="1"/>
      <name val="Times New Roman"/>
      <family val="1"/>
    </font>
    <font>
      <b/>
      <sz val="28"/>
      <color theme="1"/>
      <name val="Calibri"/>
      <family val="2"/>
      <scheme val="minor"/>
    </font>
    <font>
      <i/>
      <sz val="11"/>
      <color theme="1"/>
      <name val="Times New Roman"/>
      <family val="1"/>
    </font>
    <font>
      <i/>
      <sz val="11"/>
      <color theme="1"/>
      <name val="Calibri"/>
      <family val="2"/>
    </font>
    <font>
      <sz val="10"/>
      <color theme="0"/>
      <name val="Arial"/>
      <family val="2"/>
    </font>
    <font>
      <b/>
      <sz val="12"/>
      <name val="Arial"/>
      <family val="2"/>
    </font>
    <font>
      <b/>
      <sz val="10"/>
      <name val="Arial"/>
      <family val="2"/>
    </font>
    <font>
      <sz val="10"/>
      <name val="Arial"/>
      <family val="2"/>
    </font>
    <font>
      <u/>
      <sz val="11"/>
      <color theme="1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99"/>
        <bgColor indexed="64"/>
      </patternFill>
    </fill>
  </fills>
  <borders count="5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227">
    <xf numFmtId="0" fontId="0" fillId="0" borderId="0" xfId="0"/>
    <xf numFmtId="0" fontId="0" fillId="0" borderId="0" xfId="0" applyProtection="1"/>
    <xf numFmtId="0" fontId="0" fillId="0" borderId="0" xfId="0" applyFill="1" applyProtection="1"/>
    <xf numFmtId="0" fontId="0" fillId="2" borderId="0" xfId="0" applyFill="1" applyProtection="1"/>
    <xf numFmtId="0" fontId="0" fillId="0" borderId="0" xfId="0" applyAlignment="1" applyProtection="1">
      <alignment horizontal="center"/>
    </xf>
    <xf numFmtId="0" fontId="0" fillId="2" borderId="0" xfId="0" applyFill="1" applyAlignment="1" applyProtection="1">
      <alignment horizont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3" borderId="2" xfId="0" applyFill="1" applyBorder="1" applyAlignment="1" applyProtection="1">
      <alignment horizontal="center" vertical="center"/>
    </xf>
    <xf numFmtId="0" fontId="0" fillId="0" borderId="6" xfId="0" applyBorder="1" applyAlignment="1" applyProtection="1">
      <alignment horizontal="center" textRotation="90"/>
    </xf>
    <xf numFmtId="0" fontId="0" fillId="2" borderId="0" xfId="0" applyFill="1" applyAlignment="1" applyProtection="1">
      <alignment vertical="center"/>
    </xf>
    <xf numFmtId="44" fontId="6" fillId="4" borderId="12" xfId="1" applyFont="1" applyFill="1" applyBorder="1" applyAlignment="1" applyProtection="1">
      <alignment vertical="center"/>
    </xf>
    <xf numFmtId="0" fontId="6" fillId="4" borderId="12" xfId="1" applyNumberFormat="1" applyFont="1" applyFill="1" applyBorder="1" applyAlignment="1" applyProtection="1">
      <alignment horizontal="center" vertical="center"/>
    </xf>
    <xf numFmtId="0" fontId="0" fillId="4" borderId="12" xfId="0" applyNumberFormat="1" applyFill="1" applyBorder="1" applyAlignment="1" applyProtection="1">
      <alignment horizontal="center"/>
    </xf>
    <xf numFmtId="44" fontId="6" fillId="0" borderId="12" xfId="1"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0" xfId="0" applyAlignment="1" applyProtection="1">
      <alignment vertical="center"/>
    </xf>
    <xf numFmtId="0" fontId="0" fillId="5" borderId="22" xfId="0" applyFill="1" applyBorder="1" applyAlignment="1" applyProtection="1">
      <alignment vertical="center"/>
    </xf>
    <xf numFmtId="44" fontId="0" fillId="0" borderId="12" xfId="1" applyFont="1" applyFill="1" applyBorder="1" applyAlignment="1" applyProtection="1">
      <alignment horizontal="center" vertical="center" wrapText="1"/>
    </xf>
    <xf numFmtId="0" fontId="0" fillId="5" borderId="26" xfId="0" applyFill="1" applyBorder="1" applyAlignment="1" applyProtection="1">
      <alignment vertical="center"/>
    </xf>
    <xf numFmtId="0" fontId="0" fillId="5" borderId="27" xfId="0" applyFill="1" applyBorder="1" applyAlignment="1" applyProtection="1">
      <alignment vertical="center"/>
    </xf>
    <xf numFmtId="44" fontId="0" fillId="0" borderId="11" xfId="1" applyFont="1" applyFill="1" applyBorder="1" applyAlignment="1" applyProtection="1">
      <alignment horizontal="center" vertical="center"/>
    </xf>
    <xf numFmtId="44" fontId="0" fillId="0" borderId="12" xfId="1" applyFont="1" applyFill="1" applyBorder="1" applyAlignment="1" applyProtection="1">
      <alignment horizontal="center" vertical="center"/>
    </xf>
    <xf numFmtId="0" fontId="0" fillId="3" borderId="12" xfId="0" applyFill="1" applyBorder="1" applyAlignment="1" applyProtection="1">
      <alignment horizontal="center" vertical="center"/>
    </xf>
    <xf numFmtId="0" fontId="0" fillId="5" borderId="28" xfId="0" applyFill="1" applyBorder="1" applyAlignment="1" applyProtection="1">
      <alignment vertical="center"/>
    </xf>
    <xf numFmtId="0" fontId="0" fillId="5" borderId="29" xfId="0" applyFill="1" applyBorder="1" applyAlignment="1" applyProtection="1">
      <alignment vertical="center"/>
    </xf>
    <xf numFmtId="44" fontId="0" fillId="4" borderId="30" xfId="1" applyFont="1" applyFill="1" applyBorder="1" applyAlignment="1" applyProtection="1">
      <alignment horizontal="center" vertical="center"/>
    </xf>
    <xf numFmtId="44" fontId="0" fillId="4" borderId="31" xfId="1" applyFont="1" applyFill="1" applyBorder="1" applyAlignment="1" applyProtection="1">
      <alignment horizontal="center" vertical="center"/>
    </xf>
    <xf numFmtId="0" fontId="0" fillId="3" borderId="31" xfId="0" applyFill="1" applyBorder="1" applyAlignment="1" applyProtection="1">
      <alignment horizontal="center" vertical="center"/>
    </xf>
    <xf numFmtId="1" fontId="6" fillId="0" borderId="2" xfId="0" applyNumberFormat="1" applyFont="1" applyBorder="1" applyAlignment="1" applyProtection="1">
      <alignment horizontal="center" vertical="center"/>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6" fillId="0" borderId="12" xfId="0" applyFont="1" applyBorder="1" applyAlignment="1" applyProtection="1">
      <alignment horizontal="center" vertical="center" wrapText="1"/>
    </xf>
    <xf numFmtId="1" fontId="6" fillId="0" borderId="12" xfId="0" applyNumberFormat="1" applyFont="1" applyBorder="1" applyAlignment="1" applyProtection="1">
      <alignment horizontal="center" vertical="center"/>
    </xf>
    <xf numFmtId="0" fontId="0" fillId="5" borderId="36" xfId="0" applyFill="1" applyBorder="1" applyAlignment="1" applyProtection="1">
      <alignment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5" borderId="0" xfId="0" applyFill="1" applyBorder="1" applyAlignment="1" applyProtection="1">
      <alignment vertical="center"/>
    </xf>
    <xf numFmtId="1" fontId="0" fillId="0" borderId="30" xfId="0" applyNumberFormat="1" applyBorder="1" applyAlignment="1" applyProtection="1">
      <alignment horizontal="center" vertical="center"/>
    </xf>
    <xf numFmtId="1" fontId="0" fillId="0" borderId="31" xfId="0" applyNumberFormat="1" applyBorder="1" applyAlignment="1" applyProtection="1">
      <alignment horizontal="center" vertical="center"/>
    </xf>
    <xf numFmtId="0" fontId="0" fillId="3" borderId="37" xfId="0" applyFill="1" applyBorder="1" applyAlignment="1" applyProtection="1">
      <alignment horizontal="center" vertical="center"/>
    </xf>
    <xf numFmtId="0" fontId="0" fillId="3" borderId="38" xfId="0" applyFill="1" applyBorder="1" applyAlignment="1" applyProtection="1">
      <alignment horizontal="center" vertical="center"/>
    </xf>
    <xf numFmtId="1" fontId="0" fillId="4" borderId="38" xfId="0" applyNumberFormat="1" applyFill="1" applyBorder="1" applyAlignment="1" applyProtection="1">
      <alignment horizontal="center" vertical="center"/>
    </xf>
    <xf numFmtId="0" fontId="0" fillId="5" borderId="40" xfId="0" applyFill="1" applyBorder="1" applyAlignment="1" applyProtection="1">
      <alignment vertical="center"/>
    </xf>
    <xf numFmtId="0" fontId="0" fillId="5" borderId="41" xfId="0" applyFill="1" applyBorder="1" applyAlignment="1" applyProtection="1">
      <alignment vertical="center"/>
    </xf>
    <xf numFmtId="0" fontId="0" fillId="3" borderId="11" xfId="0" applyFill="1" applyBorder="1" applyAlignment="1" applyProtection="1">
      <alignment horizontal="center" vertical="center"/>
    </xf>
    <xf numFmtId="1" fontId="0" fillId="0" borderId="12" xfId="0" applyNumberFormat="1" applyBorder="1" applyAlignment="1" applyProtection="1">
      <alignment horizontal="center" vertical="center"/>
    </xf>
    <xf numFmtId="0" fontId="0" fillId="0" borderId="0" xfId="0" applyFill="1" applyBorder="1" applyAlignment="1" applyProtection="1">
      <alignment vertical="center" wrapText="1"/>
    </xf>
    <xf numFmtId="0" fontId="0" fillId="5" borderId="43" xfId="0" applyFill="1" applyBorder="1" applyAlignment="1" applyProtection="1">
      <alignment vertical="center"/>
    </xf>
    <xf numFmtId="0" fontId="0" fillId="4" borderId="11"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0" borderId="0" xfId="0" applyFill="1" applyBorder="1" applyAlignment="1" applyProtection="1">
      <alignment vertical="center"/>
    </xf>
    <xf numFmtId="164" fontId="0" fillId="0" borderId="11" xfId="0" applyNumberFormat="1" applyBorder="1" applyAlignment="1" applyProtection="1">
      <alignment horizontal="center" vertical="center"/>
    </xf>
    <xf numFmtId="164" fontId="0" fillId="0" borderId="12" xfId="0" applyNumberFormat="1" applyBorder="1" applyAlignment="1" applyProtection="1">
      <alignment horizontal="center" vertical="center"/>
    </xf>
    <xf numFmtId="0" fontId="6" fillId="0" borderId="12" xfId="0" applyFont="1" applyBorder="1" applyAlignment="1" applyProtection="1">
      <alignment horizontal="center" vertical="center"/>
    </xf>
    <xf numFmtId="0" fontId="0" fillId="4" borderId="30" xfId="0" applyFill="1" applyBorder="1" applyAlignment="1" applyProtection="1">
      <alignment horizontal="center" vertical="center"/>
    </xf>
    <xf numFmtId="0" fontId="0" fillId="4" borderId="31" xfId="0" applyFill="1" applyBorder="1" applyAlignment="1" applyProtection="1">
      <alignment horizontal="center" vertical="center"/>
    </xf>
    <xf numFmtId="0" fontId="0" fillId="0" borderId="26" xfId="0" applyFill="1" applyBorder="1" applyAlignment="1" applyProtection="1">
      <alignment horizontal="left"/>
    </xf>
    <xf numFmtId="0" fontId="0" fillId="0" borderId="36" xfId="0" applyFill="1" applyBorder="1" applyAlignment="1" applyProtection="1"/>
    <xf numFmtId="0" fontId="0" fillId="4" borderId="36" xfId="0" applyFill="1" applyBorder="1" applyAlignment="1" applyProtection="1">
      <alignment horizontal="left" indent="1"/>
    </xf>
    <xf numFmtId="0" fontId="0" fillId="0" borderId="36" xfId="0" applyBorder="1" applyAlignment="1" applyProtection="1">
      <alignment horizontal="right"/>
    </xf>
    <xf numFmtId="0" fontId="0" fillId="0" borderId="27" xfId="0" applyBorder="1" applyAlignment="1" applyProtection="1">
      <alignment horizontal="right"/>
    </xf>
    <xf numFmtId="0" fontId="0" fillId="5" borderId="47" xfId="0" applyFill="1" applyBorder="1" applyAlignment="1" applyProtection="1">
      <alignment vertical="center"/>
    </xf>
    <xf numFmtId="0" fontId="0" fillId="0" borderId="28" xfId="0" applyFill="1" applyBorder="1" applyAlignment="1" applyProtection="1">
      <alignment horizontal="left"/>
    </xf>
    <xf numFmtId="0" fontId="0" fillId="0" borderId="0" xfId="0" applyFill="1" applyBorder="1" applyAlignment="1" applyProtection="1"/>
    <xf numFmtId="0" fontId="0" fillId="4" borderId="0" xfId="0" applyFill="1" applyBorder="1" applyAlignment="1" applyProtection="1">
      <alignment horizontal="left" indent="1"/>
    </xf>
    <xf numFmtId="0" fontId="0" fillId="0" borderId="0" xfId="0" applyBorder="1" applyAlignment="1" applyProtection="1">
      <alignment horizontal="right"/>
    </xf>
    <xf numFmtId="0" fontId="0" fillId="0" borderId="29" xfId="0" applyBorder="1" applyAlignment="1" applyProtection="1">
      <alignment horizontal="right"/>
    </xf>
    <xf numFmtId="0" fontId="2" fillId="0" borderId="0" xfId="0" applyFont="1" applyAlignment="1" applyProtection="1">
      <alignment vertical="center"/>
    </xf>
    <xf numFmtId="0" fontId="0" fillId="0" borderId="0" xfId="0" applyFill="1" applyAlignment="1" applyProtection="1">
      <alignment vertical="center"/>
    </xf>
    <xf numFmtId="0" fontId="0" fillId="0" borderId="26" xfId="0" applyBorder="1" applyAlignment="1" applyProtection="1">
      <alignment horizontal="center"/>
    </xf>
    <xf numFmtId="0" fontId="0" fillId="0" borderId="36" xfId="0" applyBorder="1" applyAlignment="1" applyProtection="1">
      <alignment horizontal="right" vertical="center"/>
    </xf>
    <xf numFmtId="0" fontId="0" fillId="0" borderId="27" xfId="0" applyBorder="1" applyAlignment="1" applyProtection="1">
      <alignment vertical="center"/>
    </xf>
    <xf numFmtId="0" fontId="0" fillId="0" borderId="28" xfId="0" applyFill="1" applyBorder="1" applyAlignment="1" applyProtection="1">
      <alignment horizontal="center"/>
    </xf>
    <xf numFmtId="0" fontId="0" fillId="0" borderId="29" xfId="0" applyBorder="1" applyAlignment="1" applyProtection="1">
      <alignment horizontal="center"/>
    </xf>
    <xf numFmtId="0" fontId="0" fillId="0" borderId="28" xfId="0" applyBorder="1" applyAlignment="1" applyProtection="1">
      <alignment vertical="center"/>
    </xf>
    <xf numFmtId="0" fontId="0" fillId="5" borderId="47" xfId="0" applyFill="1" applyBorder="1" applyProtection="1"/>
    <xf numFmtId="0" fontId="0" fillId="2" borderId="0" xfId="0" applyFill="1" applyBorder="1" applyProtection="1"/>
    <xf numFmtId="0" fontId="2" fillId="0" borderId="0" xfId="0" applyFont="1" applyProtection="1"/>
    <xf numFmtId="0" fontId="0" fillId="5" borderId="22" xfId="0" applyFill="1" applyBorder="1" applyProtection="1"/>
    <xf numFmtId="0" fontId="0" fillId="0" borderId="28" xfId="0" applyFill="1" applyBorder="1" applyAlignment="1" applyProtection="1"/>
    <xf numFmtId="14" fontId="0" fillId="0" borderId="28" xfId="0" applyNumberFormat="1" applyFill="1" applyBorder="1" applyAlignment="1" applyProtection="1"/>
    <xf numFmtId="0" fontId="0" fillId="0" borderId="28" xfId="0" applyBorder="1" applyAlignment="1" applyProtection="1">
      <alignment horizontal="center"/>
    </xf>
    <xf numFmtId="14" fontId="0" fillId="0" borderId="0" xfId="0" applyNumberFormat="1" applyFill="1" applyBorder="1" applyAlignment="1" applyProtection="1">
      <alignment horizontal="right"/>
    </xf>
    <xf numFmtId="14" fontId="0" fillId="0" borderId="29" xfId="0" applyNumberFormat="1" applyFill="1" applyBorder="1" applyAlignment="1" applyProtection="1"/>
    <xf numFmtId="0" fontId="0" fillId="0" borderId="0" xfId="0" applyBorder="1" applyAlignment="1" applyProtection="1">
      <alignment horizontal="right"/>
    </xf>
    <xf numFmtId="0" fontId="0" fillId="0" borderId="29" xfId="0" applyBorder="1" applyAlignment="1" applyProtection="1">
      <alignment horizontal="right"/>
    </xf>
    <xf numFmtId="0" fontId="0" fillId="0" borderId="40" xfId="0" applyFill="1" applyBorder="1" applyAlignment="1" applyProtection="1">
      <alignment horizontal="center"/>
    </xf>
    <xf numFmtId="0" fontId="0" fillId="0" borderId="44" xfId="0" applyBorder="1" applyAlignment="1" applyProtection="1">
      <alignment horizontal="right"/>
    </xf>
    <xf numFmtId="0" fontId="0" fillId="0" borderId="41" xfId="0" applyBorder="1" applyAlignment="1" applyProtection="1">
      <alignment horizontal="center"/>
    </xf>
    <xf numFmtId="0" fontId="0" fillId="4" borderId="0" xfId="0" applyFill="1" applyBorder="1" applyAlignment="1" applyProtection="1">
      <alignment horizontal="left" indent="1"/>
      <protection locked="0"/>
    </xf>
    <xf numFmtId="0" fontId="0" fillId="4" borderId="36" xfId="0" applyFill="1" applyBorder="1" applyAlignment="1" applyProtection="1">
      <alignment horizontal="left" indent="1"/>
      <protection locked="0"/>
    </xf>
    <xf numFmtId="0" fontId="0" fillId="4" borderId="31"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1" fontId="0" fillId="4" borderId="38" xfId="0" applyNumberFormat="1" applyFill="1" applyBorder="1" applyAlignment="1" applyProtection="1">
      <alignment horizontal="center" vertical="center"/>
      <protection locked="0"/>
    </xf>
    <xf numFmtId="44" fontId="0" fillId="4" borderId="31" xfId="1" applyFont="1" applyFill="1" applyBorder="1" applyAlignment="1" applyProtection="1">
      <alignment horizontal="center" vertical="center"/>
      <protection locked="0"/>
    </xf>
    <xf numFmtId="44" fontId="0" fillId="4" borderId="30" xfId="1" applyFont="1" applyFill="1" applyBorder="1" applyAlignment="1" applyProtection="1">
      <alignment horizontal="center" vertical="center"/>
      <protection locked="0"/>
    </xf>
    <xf numFmtId="0" fontId="0" fillId="4" borderId="12" xfId="0" applyNumberFormat="1" applyFill="1" applyBorder="1" applyAlignment="1" applyProtection="1">
      <alignment horizontal="center"/>
      <protection locked="0"/>
    </xf>
    <xf numFmtId="44" fontId="6" fillId="4" borderId="12" xfId="1" applyFont="1" applyFill="1" applyBorder="1" applyAlignment="1" applyProtection="1">
      <alignment vertical="center"/>
      <protection locked="0"/>
    </xf>
    <xf numFmtId="0" fontId="6" fillId="4" borderId="12" xfId="1" applyNumberFormat="1" applyFont="1" applyFill="1" applyBorder="1" applyAlignment="1" applyProtection="1">
      <alignment horizontal="center" vertical="center"/>
      <protection locked="0"/>
    </xf>
    <xf numFmtId="0" fontId="0" fillId="0" borderId="6" xfId="0" applyBorder="1" applyAlignment="1" applyProtection="1">
      <alignment horizontal="center" vertical="center" textRotation="90"/>
    </xf>
    <xf numFmtId="0" fontId="0" fillId="0" borderId="0" xfId="0" applyFill="1" applyBorder="1" applyProtection="1"/>
    <xf numFmtId="0" fontId="5" fillId="0" borderId="0" xfId="0" applyFont="1" applyFill="1" applyBorder="1" applyProtection="1"/>
    <xf numFmtId="2"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2" fontId="0" fillId="0" borderId="0" xfId="0" applyNumberFormat="1" applyFill="1" applyBorder="1" applyAlignment="1" applyProtection="1">
      <alignment horizontal="center"/>
    </xf>
    <xf numFmtId="0" fontId="5" fillId="0" borderId="0" xfId="0" applyFont="1" applyFill="1" applyBorder="1" applyAlignment="1" applyProtection="1">
      <alignment horizontal="right" vertical="center"/>
    </xf>
    <xf numFmtId="0" fontId="5" fillId="0" borderId="18" xfId="0" applyFont="1" applyFill="1" applyBorder="1" applyAlignment="1" applyProtection="1">
      <alignment horizontal="center"/>
    </xf>
    <xf numFmtId="0" fontId="5" fillId="0" borderId="18" xfId="0" applyFont="1" applyFill="1" applyBorder="1" applyAlignment="1" applyProtection="1">
      <alignment horizontal="center" wrapText="1"/>
    </xf>
    <xf numFmtId="0" fontId="5" fillId="0" borderId="36" xfId="0" applyFont="1" applyFill="1" applyBorder="1" applyProtection="1"/>
    <xf numFmtId="0" fontId="0" fillId="0" borderId="36" xfId="0" applyFill="1" applyBorder="1" applyProtection="1"/>
    <xf numFmtId="2" fontId="0" fillId="0" borderId="36" xfId="0" applyNumberFormat="1" applyFill="1" applyBorder="1" applyAlignment="1" applyProtection="1">
      <alignment horizontal="center"/>
    </xf>
    <xf numFmtId="0" fontId="0" fillId="0" borderId="36" xfId="0" applyFill="1" applyBorder="1" applyAlignment="1" applyProtection="1">
      <alignment vertical="center"/>
    </xf>
    <xf numFmtId="2" fontId="0" fillId="0" borderId="36" xfId="0" applyNumberFormat="1" applyFill="1" applyBorder="1" applyAlignment="1" applyProtection="1">
      <alignment horizontal="center" vertical="center"/>
    </xf>
    <xf numFmtId="0" fontId="13" fillId="2" borderId="0" xfId="0" applyFont="1" applyFill="1" applyProtection="1"/>
    <xf numFmtId="0" fontId="0" fillId="0" borderId="53" xfId="0" applyFill="1" applyBorder="1" applyAlignment="1" applyProtection="1">
      <alignment horizontal="right" wrapText="1"/>
    </xf>
    <xf numFmtId="0" fontId="0" fillId="0" borderId="53" xfId="0" applyFill="1" applyBorder="1" applyAlignment="1" applyProtection="1">
      <alignment wrapText="1"/>
    </xf>
    <xf numFmtId="0" fontId="15" fillId="0" borderId="53" xfId="0" applyFont="1" applyFill="1" applyBorder="1" applyAlignment="1" applyProtection="1">
      <alignment horizontal="right" vertical="center" wrapText="1"/>
    </xf>
    <xf numFmtId="0" fontId="16" fillId="0" borderId="53" xfId="0" applyFont="1" applyFill="1" applyBorder="1" applyAlignment="1" applyProtection="1">
      <alignment wrapText="1"/>
    </xf>
    <xf numFmtId="164" fontId="15" fillId="0" borderId="12" xfId="0" applyNumberFormat="1" applyFont="1" applyFill="1" applyBorder="1" applyAlignment="1" applyProtection="1">
      <alignment horizontal="right" vertical="center" wrapText="1"/>
    </xf>
    <xf numFmtId="0" fontId="0" fillId="0" borderId="12" xfId="0" applyFill="1" applyBorder="1" applyAlignment="1" applyProtection="1">
      <alignment wrapText="1"/>
    </xf>
    <xf numFmtId="0" fontId="17" fillId="0" borderId="0" xfId="2"/>
    <xf numFmtId="0" fontId="3" fillId="0" borderId="0" xfId="0" applyFont="1" applyFill="1" applyBorder="1" applyProtection="1"/>
    <xf numFmtId="0" fontId="0" fillId="0" borderId="0" xfId="0" applyFill="1" applyBorder="1" applyAlignment="1" applyProtection="1">
      <alignment horizontal="center"/>
    </xf>
    <xf numFmtId="0" fontId="0" fillId="0" borderId="36" xfId="0" applyFill="1" applyBorder="1" applyAlignment="1" applyProtection="1">
      <alignment horizontal="center"/>
    </xf>
    <xf numFmtId="164" fontId="14" fillId="0" borderId="9" xfId="0" applyNumberFormat="1" applyFont="1" applyFill="1" applyBorder="1" applyAlignment="1" applyProtection="1">
      <alignment horizontal="left"/>
    </xf>
    <xf numFmtId="164" fontId="14" fillId="0" borderId="7" xfId="0" applyNumberFormat="1" applyFont="1" applyFill="1" applyBorder="1" applyAlignment="1" applyProtection="1">
      <alignment horizontal="left"/>
    </xf>
    <xf numFmtId="0" fontId="13" fillId="2" borderId="18" xfId="0" applyFont="1" applyFill="1" applyBorder="1" applyAlignment="1" applyProtection="1">
      <alignment horizontal="center"/>
    </xf>
    <xf numFmtId="0" fontId="14" fillId="0" borderId="9" xfId="0" applyFont="1" applyFill="1" applyBorder="1" applyAlignment="1" applyProtection="1">
      <alignment horizontal="left"/>
    </xf>
    <xf numFmtId="0" fontId="14" fillId="0" borderId="7" xfId="0" applyFont="1" applyFill="1" applyBorder="1" applyAlignment="1" applyProtection="1">
      <alignment horizontal="left"/>
    </xf>
    <xf numFmtId="164" fontId="15" fillId="0" borderId="15" xfId="0" applyNumberFormat="1" applyFont="1" applyFill="1" applyBorder="1" applyAlignment="1" applyProtection="1">
      <alignment horizontal="center" wrapText="1"/>
    </xf>
    <xf numFmtId="164" fontId="15" fillId="0" borderId="13" xfId="0" applyNumberFormat="1" applyFont="1" applyFill="1" applyBorder="1" applyAlignment="1" applyProtection="1">
      <alignment horizontal="center" wrapText="1"/>
    </xf>
    <xf numFmtId="0" fontId="13" fillId="2" borderId="24" xfId="0" applyFont="1" applyFill="1" applyBorder="1" applyAlignment="1" applyProtection="1">
      <alignment horizontal="center"/>
    </xf>
    <xf numFmtId="0" fontId="15" fillId="0" borderId="15" xfId="0" applyFont="1" applyFill="1" applyBorder="1" applyAlignment="1" applyProtection="1">
      <alignment horizontal="center" wrapText="1"/>
    </xf>
    <xf numFmtId="0" fontId="15" fillId="0" borderId="13" xfId="0" applyFont="1" applyFill="1" applyBorder="1" applyAlignment="1" applyProtection="1">
      <alignment horizontal="center" wrapText="1"/>
    </xf>
    <xf numFmtId="164" fontId="15" fillId="0" borderId="15" xfId="0" applyNumberFormat="1" applyFont="1" applyFill="1" applyBorder="1" applyAlignment="1" applyProtection="1">
      <alignment horizontal="center"/>
    </xf>
    <xf numFmtId="164" fontId="15" fillId="0" borderId="13" xfId="0" applyNumberFormat="1"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13" xfId="0" applyFont="1" applyFill="1" applyBorder="1" applyAlignment="1" applyProtection="1">
      <alignment horizontal="center"/>
    </xf>
    <xf numFmtId="0" fontId="10" fillId="0" borderId="0" xfId="0" applyFont="1" applyBorder="1" applyAlignment="1" applyProtection="1">
      <alignment horizontal="center"/>
    </xf>
    <xf numFmtId="0" fontId="10" fillId="0" borderId="36" xfId="0" applyFont="1" applyBorder="1" applyAlignment="1" applyProtection="1">
      <alignment horizontal="center"/>
    </xf>
    <xf numFmtId="0" fontId="3" fillId="0" borderId="41" xfId="0" applyFont="1" applyBorder="1" applyAlignment="1" applyProtection="1">
      <alignment horizontal="center"/>
    </xf>
    <xf numFmtId="0" fontId="3" fillId="0" borderId="44" xfId="0" applyFont="1" applyBorder="1" applyAlignment="1" applyProtection="1">
      <alignment horizontal="center"/>
    </xf>
    <xf numFmtId="0" fontId="3" fillId="0" borderId="40" xfId="0" applyFont="1" applyBorder="1" applyAlignment="1" applyProtection="1">
      <alignment horizontal="center"/>
    </xf>
    <xf numFmtId="14" fontId="0" fillId="4" borderId="44" xfId="0" applyNumberFormat="1" applyFill="1" applyBorder="1" applyAlignment="1" applyProtection="1">
      <alignment horizontal="left" indent="1"/>
      <protection locked="0"/>
    </xf>
    <xf numFmtId="0" fontId="0" fillId="0" borderId="29" xfId="0" applyBorder="1" applyAlignment="1" applyProtection="1">
      <alignment horizontal="right"/>
    </xf>
    <xf numFmtId="0" fontId="0" fillId="0" borderId="0" xfId="0" applyBorder="1" applyAlignment="1" applyProtection="1">
      <alignment horizontal="right"/>
    </xf>
    <xf numFmtId="0" fontId="0" fillId="4" borderId="0" xfId="0" applyFill="1" applyBorder="1" applyAlignment="1" applyProtection="1">
      <alignment horizontal="left" indent="1"/>
      <protection locked="0"/>
    </xf>
    <xf numFmtId="0" fontId="0" fillId="4" borderId="28" xfId="0" applyFill="1" applyBorder="1" applyAlignment="1" applyProtection="1">
      <alignment horizontal="left" indent="1"/>
      <protection locked="0"/>
    </xf>
    <xf numFmtId="1" fontId="0" fillId="4" borderId="0" xfId="0" applyNumberFormat="1" applyFill="1" applyBorder="1" applyAlignment="1" applyProtection="1">
      <alignment horizontal="left" indent="1"/>
      <protection locked="0"/>
    </xf>
    <xf numFmtId="0" fontId="0" fillId="6" borderId="0" xfId="0" applyFill="1" applyBorder="1" applyAlignment="1" applyProtection="1">
      <alignment horizontal="left" indent="1"/>
      <protection locked="0"/>
    </xf>
    <xf numFmtId="0" fontId="0" fillId="6" borderId="28" xfId="0" applyFill="1" applyBorder="1" applyAlignment="1" applyProtection="1">
      <alignment horizontal="left" indent="1"/>
      <protection locked="0"/>
    </xf>
    <xf numFmtId="0" fontId="4" fillId="0" borderId="0" xfId="0" applyFont="1" applyFill="1" applyBorder="1" applyAlignment="1" applyProtection="1">
      <alignment horizontal="left" indent="1"/>
      <protection locked="0"/>
    </xf>
    <xf numFmtId="0" fontId="4" fillId="0" borderId="28" xfId="0" applyFont="1" applyFill="1" applyBorder="1" applyAlignment="1" applyProtection="1">
      <alignment horizontal="left" indent="1"/>
      <protection locked="0"/>
    </xf>
    <xf numFmtId="0" fontId="6" fillId="6" borderId="0" xfId="0" applyFont="1" applyFill="1" applyBorder="1" applyAlignment="1" applyProtection="1">
      <alignment horizontal="left" indent="1"/>
      <protection locked="0"/>
    </xf>
    <xf numFmtId="0" fontId="0" fillId="0" borderId="45" xfId="0" applyBorder="1" applyAlignment="1" applyProtection="1">
      <alignment horizontal="center" vertical="center" textRotation="90"/>
    </xf>
    <xf numFmtId="0" fontId="0" fillId="0" borderId="42" xfId="0" applyBorder="1" applyAlignment="1" applyProtection="1">
      <alignment horizontal="center" vertical="center" textRotation="90"/>
    </xf>
    <xf numFmtId="0" fontId="0" fillId="0" borderId="39" xfId="0" applyBorder="1" applyAlignment="1" applyProtection="1">
      <alignment horizontal="center" vertical="center" textRotation="90"/>
    </xf>
    <xf numFmtId="0" fontId="0" fillId="0" borderId="34"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32" xfId="0" applyBorder="1" applyAlignment="1" applyProtection="1">
      <alignment horizontal="left" vertical="center" wrapText="1"/>
    </xf>
    <xf numFmtId="0" fontId="4" fillId="0" borderId="36" xfId="0" applyFont="1" applyFill="1" applyBorder="1" applyAlignment="1" applyProtection="1">
      <alignment horizontal="left" indent="1"/>
      <protection locked="0"/>
    </xf>
    <xf numFmtId="0" fontId="0" fillId="0" borderId="33" xfId="0" applyBorder="1" applyAlignment="1" applyProtection="1">
      <alignment horizontal="center" wrapText="1"/>
    </xf>
    <xf numFmtId="0" fontId="0" fillId="0" borderId="32" xfId="0" applyBorder="1" applyAlignment="1" applyProtection="1">
      <alignment horizontal="center" wrapText="1"/>
    </xf>
    <xf numFmtId="0" fontId="0" fillId="0" borderId="52" xfId="0" applyBorder="1" applyAlignment="1" applyProtection="1">
      <alignment horizontal="center" vertical="center" wrapText="1"/>
    </xf>
    <xf numFmtId="0" fontId="0" fillId="0" borderId="49"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9"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51" xfId="0"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50" xfId="0" applyBorder="1" applyAlignment="1" applyProtection="1">
      <alignment horizontal="center" vertical="center" wrapText="1"/>
    </xf>
    <xf numFmtId="0" fontId="0" fillId="5" borderId="41" xfId="0" applyFill="1" applyBorder="1" applyAlignment="1" applyProtection="1">
      <alignment horizontal="center" vertical="center" wrapText="1"/>
    </xf>
    <xf numFmtId="0" fontId="0" fillId="5" borderId="44" xfId="0" applyFill="1" applyBorder="1" applyAlignment="1" applyProtection="1">
      <alignment horizontal="center" vertical="center" wrapText="1"/>
    </xf>
    <xf numFmtId="0" fontId="0" fillId="5" borderId="40" xfId="0" applyFill="1" applyBorder="1" applyAlignment="1" applyProtection="1">
      <alignment horizontal="center" vertical="center" wrapText="1"/>
    </xf>
    <xf numFmtId="0" fontId="0" fillId="0" borderId="35" xfId="0" applyBorder="1" applyAlignment="1" applyProtection="1">
      <alignment horizontal="center" vertical="center" textRotation="90"/>
    </xf>
    <xf numFmtId="0" fontId="0" fillId="0" borderId="16" xfId="0" applyBorder="1" applyAlignment="1" applyProtection="1">
      <alignment horizontal="center" vertical="center" textRotation="90"/>
    </xf>
    <xf numFmtId="0" fontId="0" fillId="0" borderId="10" xfId="0" applyBorder="1" applyAlignment="1" applyProtection="1">
      <alignment horizontal="center" vertical="center" textRotation="90"/>
    </xf>
    <xf numFmtId="0" fontId="0" fillId="0" borderId="25" xfId="0" applyBorder="1" applyAlignment="1" applyProtection="1">
      <alignment horizontal="left" vertical="center" wrapText="1"/>
    </xf>
    <xf numFmtId="0" fontId="0" fillId="0" borderId="24" xfId="0"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17" xfId="0" applyBorder="1" applyAlignment="1" applyProtection="1">
      <alignment horizontal="left" vertical="center" wrapText="1"/>
    </xf>
    <xf numFmtId="44" fontId="0" fillId="0" borderId="2" xfId="0" applyNumberForma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5"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3" xfId="0" applyBorder="1" applyAlignment="1" applyProtection="1">
      <alignment horizontal="left" vertical="center" wrapText="1"/>
    </xf>
    <xf numFmtId="44" fontId="6" fillId="0" borderId="12" xfId="1" applyFont="1" applyFill="1" applyBorder="1" applyAlignment="1" applyProtection="1">
      <alignment horizontal="center" vertical="center"/>
    </xf>
    <xf numFmtId="44" fontId="6" fillId="0" borderId="11" xfId="1" applyFont="1" applyFill="1" applyBorder="1" applyAlignment="1" applyProtection="1">
      <alignment horizontal="center" vertical="center"/>
    </xf>
    <xf numFmtId="44" fontId="0" fillId="0" borderId="12" xfId="0" applyNumberFormat="1"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11" xfId="0" applyFill="1" applyBorder="1" applyAlignment="1" applyProtection="1">
      <alignment horizontal="center" vertical="center"/>
    </xf>
    <xf numFmtId="44" fontId="0" fillId="0" borderId="12" xfId="1" applyFont="1" applyFill="1" applyBorder="1" applyAlignment="1" applyProtection="1">
      <alignment horizontal="center" vertical="center"/>
    </xf>
    <xf numFmtId="44" fontId="0" fillId="0" borderId="11" xfId="1" applyFont="1" applyFill="1" applyBorder="1" applyAlignment="1" applyProtection="1">
      <alignment horizontal="center" vertical="center"/>
    </xf>
    <xf numFmtId="44" fontId="0" fillId="4" borderId="12" xfId="1" applyFont="1" applyFill="1" applyBorder="1" applyAlignment="1" applyProtection="1">
      <alignment horizontal="center" vertical="center"/>
      <protection locked="0"/>
    </xf>
    <xf numFmtId="44" fontId="0" fillId="4" borderId="11" xfId="1" applyFont="1" applyFill="1" applyBorder="1" applyAlignment="1" applyProtection="1">
      <alignment horizontal="center" vertical="center"/>
      <protection locked="0"/>
    </xf>
    <xf numFmtId="44" fontId="0" fillId="4" borderId="12" xfId="1" applyFont="1" applyFill="1" applyBorder="1" applyAlignment="1" applyProtection="1">
      <alignment horizontal="center" vertical="center"/>
    </xf>
    <xf numFmtId="44" fontId="0" fillId="4" borderId="11" xfId="1" applyFont="1" applyFill="1" applyBorder="1" applyAlignment="1" applyProtection="1">
      <alignment horizontal="center" vertical="center"/>
    </xf>
    <xf numFmtId="0" fontId="4" fillId="0" borderId="0" xfId="0" applyFont="1" applyFill="1" applyBorder="1" applyAlignment="1" applyProtection="1">
      <alignment horizontal="left" indent="1"/>
    </xf>
    <xf numFmtId="0" fontId="0" fillId="6" borderId="0" xfId="0" applyFill="1" applyBorder="1" applyAlignment="1" applyProtection="1">
      <alignment horizontal="left" indent="1"/>
    </xf>
    <xf numFmtId="0" fontId="0" fillId="6" borderId="28" xfId="0" applyFill="1" applyBorder="1" applyAlignment="1" applyProtection="1">
      <alignment horizontal="left" indent="1"/>
    </xf>
    <xf numFmtId="0" fontId="4" fillId="0" borderId="36" xfId="0" applyFont="1" applyFill="1" applyBorder="1" applyAlignment="1" applyProtection="1">
      <alignment horizontal="left" indent="1"/>
    </xf>
    <xf numFmtId="0" fontId="0" fillId="4" borderId="0" xfId="0" applyFill="1" applyBorder="1" applyAlignment="1" applyProtection="1">
      <alignment horizontal="left" indent="1"/>
    </xf>
    <xf numFmtId="0" fontId="4" fillId="0" borderId="28" xfId="0" applyFont="1" applyFill="1" applyBorder="1" applyAlignment="1" applyProtection="1">
      <alignment horizontal="left" indent="1"/>
    </xf>
    <xf numFmtId="0" fontId="6" fillId="6" borderId="0" xfId="0" applyFont="1" applyFill="1" applyBorder="1" applyAlignment="1" applyProtection="1">
      <alignment horizontal="left" indent="1"/>
    </xf>
    <xf numFmtId="14" fontId="0" fillId="4" borderId="44" xfId="0" applyNumberFormat="1" applyFill="1" applyBorder="1" applyAlignment="1" applyProtection="1">
      <alignment horizontal="left" indent="1"/>
    </xf>
    <xf numFmtId="0" fontId="0" fillId="4" borderId="28" xfId="0" applyFill="1" applyBorder="1" applyAlignment="1" applyProtection="1">
      <alignment horizontal="left" indent="1"/>
    </xf>
    <xf numFmtId="1" fontId="0" fillId="4" borderId="0" xfId="0" applyNumberFormat="1" applyFill="1" applyBorder="1" applyAlignment="1" applyProtection="1">
      <alignment horizontal="left" indent="1"/>
    </xf>
    <xf numFmtId="0" fontId="3" fillId="0" borderId="36" xfId="0" applyFont="1" applyFill="1" applyBorder="1" applyAlignment="1" applyProtection="1">
      <alignment horizontal="left"/>
    </xf>
    <xf numFmtId="0" fontId="18" fillId="0" borderId="36" xfId="0" applyFont="1" applyBorder="1" applyAlignment="1" applyProtection="1">
      <alignment horizontal="center"/>
    </xf>
    <xf numFmtId="0" fontId="20" fillId="0" borderId="36" xfId="0" applyFont="1" applyBorder="1" applyAlignment="1" applyProtection="1">
      <alignment horizontal="center"/>
    </xf>
  </cellXfs>
  <cellStyles count="3">
    <cellStyle name="Currency" xfId="1" builtinId="4"/>
    <cellStyle name="Hyperlink" xfId="2" builtinId="8"/>
    <cellStyle name="Normal" xfId="0" builtinId="0"/>
  </cellStyles>
  <dxfs count="8">
    <dxf>
      <font>
        <color theme="1"/>
      </font>
      <fill>
        <patternFill>
          <bgColor rgb="FFFFFF99"/>
        </patternFill>
      </fill>
    </dxf>
    <dxf>
      <font>
        <color theme="1"/>
      </font>
      <fill>
        <patternFill>
          <bgColor rgb="FFFFFF99"/>
        </patternFill>
      </fill>
    </dxf>
    <dxf>
      <font>
        <color theme="1"/>
      </font>
      <fill>
        <patternFill>
          <bgColor rgb="FFFFFF99"/>
        </patternFill>
      </fill>
    </dxf>
    <dxf>
      <font>
        <color rgb="FF9C0006"/>
      </font>
      <fill>
        <patternFill>
          <bgColor rgb="FFFFC7CE"/>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1409700</xdr:colOff>
      <xdr:row>0</xdr:row>
      <xdr:rowOff>190500</xdr:rowOff>
    </xdr:from>
    <xdr:to>
      <xdr:col>2</xdr:col>
      <xdr:colOff>1409700</xdr:colOff>
      <xdr:row>2</xdr:row>
      <xdr:rowOff>219075</xdr:rowOff>
    </xdr:to>
    <xdr:pic>
      <xdr:nvPicPr>
        <xdr:cNvPr id="2" name="Picture 4" descr="BackToP-Index.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190500"/>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2019300</xdr:colOff>
      <xdr:row>19</xdr:row>
      <xdr:rowOff>180975</xdr:rowOff>
    </xdr:from>
    <xdr:to>
      <xdr:col>2</xdr:col>
      <xdr:colOff>2019300</xdr:colOff>
      <xdr:row>20</xdr:row>
      <xdr:rowOff>0</xdr:rowOff>
    </xdr:to>
    <xdr:pic>
      <xdr:nvPicPr>
        <xdr:cNvPr id="3" name="Picture 2" descr="BackToP-Index.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7477125"/>
          <a:ext cx="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1409700</xdr:colOff>
      <xdr:row>0</xdr:row>
      <xdr:rowOff>190500</xdr:rowOff>
    </xdr:from>
    <xdr:to>
      <xdr:col>2</xdr:col>
      <xdr:colOff>1409700</xdr:colOff>
      <xdr:row>2</xdr:row>
      <xdr:rowOff>228600</xdr:rowOff>
    </xdr:to>
    <xdr:pic>
      <xdr:nvPicPr>
        <xdr:cNvPr id="4" name="Picture 3" descr="BackToP-Index.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4575" y="19050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0</xdr:colOff>
      <xdr:row>1</xdr:row>
      <xdr:rowOff>154080</xdr:rowOff>
    </xdr:from>
    <xdr:ext cx="1166246" cy="45495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344580"/>
          <a:ext cx="1166246" cy="454959"/>
        </a:xfrm>
        <a:prstGeom prst="rect">
          <a:avLst/>
        </a:prstGeom>
      </xdr:spPr>
    </xdr:pic>
    <xdr:clientData/>
  </xdr:oneCellAnchor>
  <xdr:oneCellAnchor>
    <xdr:from>
      <xdr:col>1</xdr:col>
      <xdr:colOff>190500</xdr:colOff>
      <xdr:row>1</xdr:row>
      <xdr:rowOff>171450</xdr:rowOff>
    </xdr:from>
    <xdr:ext cx="376293" cy="457200"/>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 y="361950"/>
          <a:ext cx="376293" cy="4572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0</xdr:colOff>
      <xdr:row>1</xdr:row>
      <xdr:rowOff>154080</xdr:rowOff>
    </xdr:from>
    <xdr:ext cx="1166246" cy="45495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344580"/>
          <a:ext cx="1166246" cy="454959"/>
        </a:xfrm>
        <a:prstGeom prst="rect">
          <a:avLst/>
        </a:prstGeom>
      </xdr:spPr>
    </xdr:pic>
    <xdr:clientData/>
  </xdr:oneCellAnchor>
  <xdr:oneCellAnchor>
    <xdr:from>
      <xdr:col>1</xdr:col>
      <xdr:colOff>190500</xdr:colOff>
      <xdr:row>1</xdr:row>
      <xdr:rowOff>171450</xdr:rowOff>
    </xdr:from>
    <xdr:ext cx="376293" cy="457200"/>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0" y="361950"/>
          <a:ext cx="376293" cy="4572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ianrpubs.unl.edu/sendIt/g1519.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showRowColHeaders="0" workbookViewId="0">
      <selection activeCell="C6" sqref="C6"/>
    </sheetView>
  </sheetViews>
  <sheetFormatPr defaultRowHeight="15" x14ac:dyDescent="0.25"/>
  <cols>
    <col min="1" max="1" width="4" customWidth="1"/>
    <col min="2" max="2" width="9.5703125" customWidth="1"/>
    <col min="3" max="3" width="106.42578125" customWidth="1"/>
    <col min="4" max="4" width="4" customWidth="1"/>
  </cols>
  <sheetData>
    <row r="1" spans="1:4" x14ac:dyDescent="0.25">
      <c r="A1" s="117"/>
      <c r="B1" s="130"/>
      <c r="C1" s="130"/>
      <c r="D1" s="117"/>
    </row>
    <row r="2" spans="1:4" ht="16.5" thickBot="1" x14ac:dyDescent="0.3">
      <c r="A2" s="117"/>
      <c r="B2" s="131" t="s">
        <v>110</v>
      </c>
      <c r="C2" s="132"/>
      <c r="D2" s="117"/>
    </row>
    <row r="3" spans="1:4" ht="90" x14ac:dyDescent="0.25">
      <c r="A3" s="117"/>
      <c r="B3" s="118"/>
      <c r="C3" s="119" t="s">
        <v>111</v>
      </c>
      <c r="D3" s="117"/>
    </row>
    <row r="4" spans="1:4" x14ac:dyDescent="0.25">
      <c r="A4" s="117"/>
      <c r="B4" s="133"/>
      <c r="C4" s="134"/>
      <c r="D4" s="117"/>
    </row>
    <row r="5" spans="1:4" ht="16.5" thickBot="1" x14ac:dyDescent="0.3">
      <c r="A5" s="117"/>
      <c r="B5" s="131" t="s">
        <v>83</v>
      </c>
      <c r="C5" s="132"/>
      <c r="D5" s="117"/>
    </row>
    <row r="6" spans="1:4" ht="138" x14ac:dyDescent="0.25">
      <c r="A6" s="117"/>
      <c r="B6" s="118"/>
      <c r="C6" s="119" t="s">
        <v>112</v>
      </c>
      <c r="D6" s="117"/>
    </row>
    <row r="7" spans="1:4" x14ac:dyDescent="0.25">
      <c r="A7" s="117"/>
      <c r="B7" s="118"/>
      <c r="C7" s="124" t="s">
        <v>113</v>
      </c>
      <c r="D7" s="117"/>
    </row>
    <row r="8" spans="1:4" x14ac:dyDescent="0.25">
      <c r="A8" s="117"/>
      <c r="B8" s="133"/>
      <c r="C8" s="134"/>
      <c r="D8" s="117"/>
    </row>
    <row r="9" spans="1:4" ht="16.5" thickBot="1" x14ac:dyDescent="0.3">
      <c r="A9" s="117"/>
      <c r="B9" s="128" t="s">
        <v>48</v>
      </c>
      <c r="C9" s="129"/>
      <c r="D9" s="117"/>
    </row>
    <row r="10" spans="1:4" ht="26.25" x14ac:dyDescent="0.25">
      <c r="A10" s="117"/>
      <c r="B10" s="120"/>
      <c r="C10" s="121" t="s">
        <v>114</v>
      </c>
      <c r="D10" s="117"/>
    </row>
    <row r="11" spans="1:4" x14ac:dyDescent="0.25">
      <c r="A11" s="117"/>
      <c r="B11" s="136"/>
      <c r="C11" s="137"/>
      <c r="D11" s="117"/>
    </row>
    <row r="12" spans="1:4" ht="16.5" thickBot="1" x14ac:dyDescent="0.3">
      <c r="A12" s="117"/>
      <c r="B12" s="128" t="s">
        <v>115</v>
      </c>
      <c r="C12" s="129"/>
      <c r="D12" s="117"/>
    </row>
    <row r="13" spans="1:4" ht="128.25" x14ac:dyDescent="0.25">
      <c r="A13" s="117"/>
      <c r="B13" s="120"/>
      <c r="C13" s="121" t="s">
        <v>125</v>
      </c>
      <c r="D13" s="117"/>
    </row>
    <row r="14" spans="1:4" x14ac:dyDescent="0.25">
      <c r="A14" s="117"/>
      <c r="B14" s="138"/>
      <c r="C14" s="139"/>
      <c r="D14" s="117"/>
    </row>
    <row r="15" spans="1:4" ht="16.5" thickBot="1" x14ac:dyDescent="0.3">
      <c r="A15" s="117"/>
      <c r="B15" s="128" t="s">
        <v>19</v>
      </c>
      <c r="C15" s="129"/>
      <c r="D15" s="117"/>
    </row>
    <row r="16" spans="1:4" ht="75" x14ac:dyDescent="0.25">
      <c r="A16" s="117"/>
      <c r="B16" s="120"/>
      <c r="C16" s="119" t="s">
        <v>116</v>
      </c>
      <c r="D16" s="117"/>
    </row>
    <row r="17" spans="1:4" x14ac:dyDescent="0.25">
      <c r="A17" s="117"/>
      <c r="B17" s="140"/>
      <c r="C17" s="141"/>
      <c r="D17" s="117"/>
    </row>
    <row r="18" spans="1:4" ht="16.5" thickBot="1" x14ac:dyDescent="0.3">
      <c r="A18" s="117"/>
      <c r="B18" s="128" t="s">
        <v>1</v>
      </c>
      <c r="C18" s="129"/>
      <c r="D18" s="117"/>
    </row>
    <row r="19" spans="1:4" x14ac:dyDescent="0.25">
      <c r="A19" s="117"/>
      <c r="B19" s="122"/>
      <c r="C19" s="123" t="s">
        <v>117</v>
      </c>
      <c r="D19" s="117"/>
    </row>
    <row r="20" spans="1:4" x14ac:dyDescent="0.25">
      <c r="A20" s="117"/>
      <c r="B20" s="135"/>
      <c r="C20" s="135"/>
      <c r="D20" s="117"/>
    </row>
  </sheetData>
  <sheetProtection password="9A0B" sheet="1" objects="1" scenarios="1"/>
  <mergeCells count="13">
    <mergeCell ref="B20:C20"/>
    <mergeCell ref="B11:C11"/>
    <mergeCell ref="B12:C12"/>
    <mergeCell ref="B14:C14"/>
    <mergeCell ref="B15:C15"/>
    <mergeCell ref="B17:C17"/>
    <mergeCell ref="B18:C18"/>
    <mergeCell ref="B9:C9"/>
    <mergeCell ref="B1:C1"/>
    <mergeCell ref="B2:C2"/>
    <mergeCell ref="B4:C4"/>
    <mergeCell ref="B5:C5"/>
    <mergeCell ref="B8:C8"/>
  </mergeCells>
  <hyperlinks>
    <hyperlink ref="C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showGridLines="0" tabSelected="1" zoomScaleNormal="100" workbookViewId="0">
      <selection activeCell="G32" sqref="G32:M32"/>
    </sheetView>
  </sheetViews>
  <sheetFormatPr defaultColWidth="0" defaultRowHeight="0" customHeight="1" zeroHeight="1" x14ac:dyDescent="0.25"/>
  <cols>
    <col min="1" max="1" width="3" style="3" customWidth="1"/>
    <col min="2" max="2" width="4.28515625" style="1" customWidth="1"/>
    <col min="3" max="3" width="13" style="1" customWidth="1"/>
    <col min="4" max="4" width="6.7109375" style="1" customWidth="1"/>
    <col min="5" max="5" width="9.42578125" style="1" bestFit="1" customWidth="1"/>
    <col min="6" max="6" width="23.140625" style="1" bestFit="1" customWidth="1"/>
    <col min="7" max="9" width="11.7109375" style="4" customWidth="1"/>
    <col min="10" max="10" width="13.140625" style="4" bestFit="1" customWidth="1"/>
    <col min="11" max="13" width="9.85546875" style="4" customWidth="1"/>
    <col min="14" max="14" width="3" style="3" customWidth="1"/>
    <col min="15" max="15" width="26.28515625" style="1" hidden="1" customWidth="1"/>
    <col min="16" max="16" width="11" style="2" hidden="1" customWidth="1"/>
    <col min="17" max="18" width="16.28515625" style="1" hidden="1" customWidth="1"/>
    <col min="19" max="19" width="9.5703125" style="1" hidden="1" customWidth="1"/>
    <col min="20" max="20" width="10.5703125" style="1" hidden="1" customWidth="1"/>
    <col min="21" max="21" width="5.28515625" style="1" hidden="1" customWidth="1"/>
    <col min="22" max="16384" width="9.140625" style="1" hidden="1"/>
  </cols>
  <sheetData>
    <row r="1" spans="1:21" s="3" customFormat="1" ht="15" x14ac:dyDescent="0.25">
      <c r="G1" s="5"/>
      <c r="H1" s="5"/>
      <c r="I1" s="5"/>
      <c r="J1" s="5"/>
      <c r="K1" s="5"/>
      <c r="L1" s="5"/>
      <c r="M1" s="5"/>
    </row>
    <row r="2" spans="1:21" ht="36" x14ac:dyDescent="0.55000000000000004">
      <c r="A2" s="78"/>
      <c r="B2" s="142" t="s">
        <v>86</v>
      </c>
      <c r="C2" s="142"/>
      <c r="D2" s="142"/>
      <c r="E2" s="142"/>
      <c r="F2" s="142"/>
      <c r="G2" s="142"/>
      <c r="H2" s="142"/>
      <c r="I2" s="142"/>
      <c r="J2" s="142"/>
      <c r="K2" s="142"/>
      <c r="L2" s="142"/>
      <c r="M2" s="142"/>
    </row>
    <row r="3" spans="1:21" ht="36" x14ac:dyDescent="0.55000000000000004">
      <c r="A3" s="78"/>
      <c r="B3" s="142" t="s">
        <v>85</v>
      </c>
      <c r="C3" s="142"/>
      <c r="D3" s="142"/>
      <c r="E3" s="142"/>
      <c r="F3" s="142"/>
      <c r="G3" s="142"/>
      <c r="H3" s="142"/>
      <c r="I3" s="142"/>
      <c r="J3" s="142"/>
      <c r="K3" s="142"/>
      <c r="L3" s="142"/>
      <c r="M3" s="142"/>
    </row>
    <row r="4" spans="1:21" ht="16.5" thickBot="1" x14ac:dyDescent="0.3">
      <c r="A4" s="78"/>
      <c r="B4" s="225" t="s">
        <v>127</v>
      </c>
      <c r="C4" s="226"/>
      <c r="D4" s="226"/>
      <c r="E4" s="226"/>
      <c r="F4" s="226"/>
      <c r="G4" s="226"/>
      <c r="H4" s="226"/>
      <c r="I4" s="226"/>
      <c r="J4" s="226"/>
      <c r="K4" s="226"/>
      <c r="L4" s="226"/>
      <c r="M4" s="226"/>
    </row>
    <row r="5" spans="1:21" ht="15" customHeight="1" x14ac:dyDescent="0.25">
      <c r="A5" s="78"/>
      <c r="B5" s="144" t="s">
        <v>83</v>
      </c>
      <c r="C5" s="145"/>
      <c r="D5" s="145"/>
      <c r="E5" s="145"/>
      <c r="F5" s="146"/>
      <c r="G5" s="90"/>
      <c r="H5" s="89" t="s">
        <v>82</v>
      </c>
      <c r="I5" s="147"/>
      <c r="J5" s="147"/>
      <c r="K5" s="147"/>
      <c r="L5" s="147"/>
      <c r="M5" s="88"/>
      <c r="O5" s="77" t="s">
        <v>64</v>
      </c>
      <c r="Q5" s="79"/>
    </row>
    <row r="6" spans="1:21" ht="18" customHeight="1" thickBot="1" x14ac:dyDescent="0.3">
      <c r="A6" s="78"/>
      <c r="B6" s="148" t="s">
        <v>81</v>
      </c>
      <c r="C6" s="149"/>
      <c r="D6" s="150"/>
      <c r="E6" s="150"/>
      <c r="F6" s="151"/>
      <c r="G6" s="85"/>
      <c r="H6" s="84" t="s">
        <v>79</v>
      </c>
      <c r="I6" s="152"/>
      <c r="J6" s="152"/>
      <c r="K6" s="152"/>
      <c r="L6" s="152"/>
      <c r="M6" s="83"/>
      <c r="O6" s="80" t="s">
        <v>78</v>
      </c>
      <c r="Q6" s="79"/>
    </row>
    <row r="7" spans="1:21" ht="15" x14ac:dyDescent="0.25">
      <c r="A7" s="78"/>
      <c r="B7" s="87"/>
      <c r="C7" s="86" t="s">
        <v>77</v>
      </c>
      <c r="D7" s="153"/>
      <c r="E7" s="153"/>
      <c r="F7" s="154"/>
      <c r="G7" s="75"/>
      <c r="H7" s="86" t="s">
        <v>76</v>
      </c>
      <c r="I7" s="150"/>
      <c r="J7" s="150"/>
      <c r="K7" s="150"/>
      <c r="L7" s="150"/>
      <c r="M7" s="82"/>
      <c r="O7" s="77" t="s">
        <v>74</v>
      </c>
      <c r="Q7" s="79"/>
    </row>
    <row r="8" spans="1:21" ht="15.75" thickBot="1" x14ac:dyDescent="0.3">
      <c r="A8" s="78"/>
      <c r="B8" s="87"/>
      <c r="C8" s="86" t="str">
        <f>IF(D7=O9,"Continuous Corn?","")</f>
        <v/>
      </c>
      <c r="D8" s="155"/>
      <c r="E8" s="155"/>
      <c r="F8" s="156"/>
      <c r="G8" s="75"/>
      <c r="H8" s="86" t="s">
        <v>73</v>
      </c>
      <c r="I8" s="157"/>
      <c r="J8" s="157"/>
      <c r="K8" s="157"/>
      <c r="L8" s="157"/>
      <c r="M8" s="81"/>
      <c r="O8" s="80" t="s">
        <v>71</v>
      </c>
      <c r="Q8" s="79"/>
    </row>
    <row r="9" spans="1:21" s="17" customFormat="1" ht="15" x14ac:dyDescent="0.25">
      <c r="A9" s="78"/>
      <c r="B9" s="87"/>
      <c r="C9" s="86" t="s">
        <v>72</v>
      </c>
      <c r="D9" s="153"/>
      <c r="E9" s="153"/>
      <c r="F9" s="154"/>
      <c r="G9" s="75"/>
      <c r="H9" s="86" t="s">
        <v>70</v>
      </c>
      <c r="I9" s="157"/>
      <c r="J9" s="157"/>
      <c r="K9" s="157"/>
      <c r="L9" s="157"/>
      <c r="M9" s="74"/>
      <c r="N9" s="3"/>
      <c r="O9" s="77" t="s">
        <v>69</v>
      </c>
      <c r="P9" s="70"/>
      <c r="Q9" s="69"/>
    </row>
    <row r="10" spans="1:21" s="17" customFormat="1" ht="18" x14ac:dyDescent="0.35">
      <c r="A10" s="10"/>
      <c r="B10" s="87"/>
      <c r="C10" s="86" t="s">
        <v>68</v>
      </c>
      <c r="D10" s="91"/>
      <c r="E10" s="65" t="s">
        <v>67</v>
      </c>
      <c r="F10" s="76"/>
      <c r="G10" s="75"/>
      <c r="H10" s="86" t="str">
        <f>IF(OR(O27=S16,O27=T16),"Sprinkler irrigated?","")</f>
        <v/>
      </c>
      <c r="I10" s="155"/>
      <c r="J10" s="155"/>
      <c r="K10" s="155"/>
      <c r="L10" s="155"/>
      <c r="M10" s="74"/>
      <c r="N10" s="10"/>
      <c r="O10" s="49" t="s">
        <v>66</v>
      </c>
      <c r="P10" s="70"/>
      <c r="Q10" s="69"/>
    </row>
    <row r="11" spans="1:21" s="17" customFormat="1" ht="15.75" thickBot="1" x14ac:dyDescent="0.3">
      <c r="A11" s="10"/>
      <c r="B11" s="87"/>
      <c r="C11" s="86" t="s">
        <v>65</v>
      </c>
      <c r="D11" s="153"/>
      <c r="E11" s="153"/>
      <c r="F11" s="154"/>
      <c r="G11" s="73"/>
      <c r="H11" s="72" t="str">
        <f>IF(OR(O27=S16,O27=T16),"Sidedressed?","")</f>
        <v/>
      </c>
      <c r="I11" s="164"/>
      <c r="J11" s="164"/>
      <c r="K11" s="164"/>
      <c r="L11" s="164"/>
      <c r="M11" s="71"/>
      <c r="N11" s="10"/>
      <c r="O11" s="49" t="s">
        <v>63</v>
      </c>
      <c r="P11" s="70"/>
      <c r="Q11" s="69"/>
    </row>
    <row r="12" spans="1:21" s="17" customFormat="1" ht="15.75" thickBot="1" x14ac:dyDescent="0.3">
      <c r="A12" s="10"/>
      <c r="B12" s="87"/>
      <c r="C12" s="86" t="s">
        <v>62</v>
      </c>
      <c r="D12" s="91"/>
      <c r="E12" s="65" t="s">
        <v>50</v>
      </c>
      <c r="F12" s="64"/>
      <c r="G12" s="165" t="s">
        <v>61</v>
      </c>
      <c r="H12" s="165"/>
      <c r="I12" s="166"/>
      <c r="J12" s="167" t="s">
        <v>60</v>
      </c>
      <c r="K12" s="167" t="s">
        <v>59</v>
      </c>
      <c r="L12" s="167" t="s">
        <v>58</v>
      </c>
      <c r="M12" s="176" t="s">
        <v>57</v>
      </c>
      <c r="N12" s="10"/>
      <c r="O12" s="18" t="s">
        <v>56</v>
      </c>
      <c r="P12" s="70"/>
      <c r="Q12" s="69"/>
    </row>
    <row r="13" spans="1:21" s="17" customFormat="1" ht="15" x14ac:dyDescent="0.25">
      <c r="A13" s="10"/>
      <c r="B13" s="87"/>
      <c r="C13" s="86" t="s">
        <v>55</v>
      </c>
      <c r="D13" s="91"/>
      <c r="E13" s="65" t="s">
        <v>50</v>
      </c>
      <c r="F13" s="64"/>
      <c r="G13" s="179" t="s">
        <v>54</v>
      </c>
      <c r="H13" s="181" t="s">
        <v>53</v>
      </c>
      <c r="I13" s="181" t="s">
        <v>52</v>
      </c>
      <c r="J13" s="168"/>
      <c r="K13" s="168"/>
      <c r="L13" s="168"/>
      <c r="M13" s="177"/>
      <c r="N13" s="10"/>
      <c r="O13" s="63" t="s">
        <v>40</v>
      </c>
      <c r="P13" s="52"/>
    </row>
    <row r="14" spans="1:21" s="17" customFormat="1" ht="15.75" thickBot="1" x14ac:dyDescent="0.3">
      <c r="A14" s="10"/>
      <c r="B14" s="62"/>
      <c r="C14" s="61" t="s">
        <v>51</v>
      </c>
      <c r="D14" s="92"/>
      <c r="E14" s="59" t="s">
        <v>50</v>
      </c>
      <c r="F14" s="58"/>
      <c r="G14" s="180"/>
      <c r="H14" s="169"/>
      <c r="I14" s="169"/>
      <c r="J14" s="169"/>
      <c r="K14" s="169"/>
      <c r="L14" s="169"/>
      <c r="M14" s="178"/>
      <c r="N14" s="10"/>
      <c r="O14" s="49" t="s">
        <v>49</v>
      </c>
      <c r="P14" s="52"/>
    </row>
    <row r="15" spans="1:21" s="17" customFormat="1" ht="35.1" customHeight="1" x14ac:dyDescent="0.25">
      <c r="A15" s="10"/>
      <c r="B15" s="158" t="s">
        <v>48</v>
      </c>
      <c r="C15" s="161" t="s">
        <v>47</v>
      </c>
      <c r="D15" s="162"/>
      <c r="E15" s="162"/>
      <c r="F15" s="163"/>
      <c r="G15" s="93"/>
      <c r="H15" s="93"/>
      <c r="I15" s="93"/>
      <c r="J15" s="93"/>
      <c r="K15" s="93"/>
      <c r="L15" s="93"/>
      <c r="M15" s="94"/>
      <c r="N15" s="10"/>
      <c r="O15" s="49" t="s">
        <v>34</v>
      </c>
      <c r="P15" s="52"/>
      <c r="R15" s="182" t="s">
        <v>46</v>
      </c>
      <c r="S15" s="183"/>
      <c r="T15" s="183"/>
      <c r="U15" s="184"/>
    </row>
    <row r="16" spans="1:21" s="17" customFormat="1" ht="35.1" customHeight="1" x14ac:dyDescent="0.25">
      <c r="A16" s="10"/>
      <c r="B16" s="159"/>
      <c r="C16" s="173" t="s">
        <v>45</v>
      </c>
      <c r="D16" s="174"/>
      <c r="E16" s="174"/>
      <c r="F16" s="175"/>
      <c r="G16" s="55" t="e">
        <f>IF(O27=S16,VLOOKUP(I9,R17:U22,2,FALSE),IF(O27=T16,VLOOKUP(I9,R17:U22,3,FALSE),IF(O27=U16,VLOOKUP(I9,R17:U22,4,FALSE),"")))</f>
        <v>#N/A</v>
      </c>
      <c r="H16" s="55" t="e">
        <f>VLOOKUP(I8,O19:P26,2,FALSE)</f>
        <v>#N/A</v>
      </c>
      <c r="I16" s="24"/>
      <c r="J16" s="37">
        <v>1</v>
      </c>
      <c r="K16" s="37">
        <v>1</v>
      </c>
      <c r="L16" s="37">
        <v>1</v>
      </c>
      <c r="M16" s="36">
        <v>1</v>
      </c>
      <c r="N16" s="10"/>
      <c r="O16" s="49" t="s">
        <v>31</v>
      </c>
      <c r="P16" s="52"/>
      <c r="R16" s="26"/>
      <c r="S16" s="38" t="s">
        <v>44</v>
      </c>
      <c r="T16" s="38" t="s">
        <v>43</v>
      </c>
      <c r="U16" s="25" t="s">
        <v>42</v>
      </c>
    </row>
    <row r="17" spans="1:21" s="17" customFormat="1" ht="35.1" customHeight="1" x14ac:dyDescent="0.25">
      <c r="A17" s="10"/>
      <c r="B17" s="159"/>
      <c r="C17" s="173" t="s">
        <v>41</v>
      </c>
      <c r="D17" s="174"/>
      <c r="E17" s="174"/>
      <c r="F17" s="175"/>
      <c r="G17" s="54" t="e">
        <f>G15*G16</f>
        <v>#N/A</v>
      </c>
      <c r="H17" s="54" t="e">
        <f>H15*H16</f>
        <v>#N/A</v>
      </c>
      <c r="I17" s="54" t="e">
        <f>H17+G17</f>
        <v>#N/A</v>
      </c>
      <c r="J17" s="54">
        <f>J15*J16</f>
        <v>0</v>
      </c>
      <c r="K17" s="54">
        <f>K15*K16</f>
        <v>0</v>
      </c>
      <c r="L17" s="54">
        <f>L15*L16</f>
        <v>0</v>
      </c>
      <c r="M17" s="53">
        <f>M15*M16</f>
        <v>0</v>
      </c>
      <c r="N17" s="10"/>
      <c r="O17" s="49" t="s">
        <v>27</v>
      </c>
      <c r="P17" s="52"/>
      <c r="R17" s="26" t="s">
        <v>40</v>
      </c>
      <c r="S17" s="38">
        <f>IF(AND(H11="Sidedressed?",I11=O7),1,IF(AND(H10="Sprinkler irrigated?",I10=O7),0.5,0))</f>
        <v>0</v>
      </c>
      <c r="T17" s="38">
        <f>IF(AND(H11="Sidedressed?",I11=O7),1,IF(AND(H10="Sprinkler irrigated?",I10=O7),0.5,0))</f>
        <v>0</v>
      </c>
      <c r="U17" s="25">
        <v>0</v>
      </c>
    </row>
    <row r="18" spans="1:21" s="17" customFormat="1" ht="35.1" customHeight="1" thickBot="1" x14ac:dyDescent="0.3">
      <c r="A18" s="10"/>
      <c r="B18" s="159"/>
      <c r="C18" s="173" t="s">
        <v>39</v>
      </c>
      <c r="D18" s="174"/>
      <c r="E18" s="174"/>
      <c r="F18" s="175"/>
      <c r="G18" s="24"/>
      <c r="H18" s="24"/>
      <c r="I18" s="95"/>
      <c r="J18" s="95"/>
      <c r="K18" s="95"/>
      <c r="L18" s="95"/>
      <c r="M18" s="96"/>
      <c r="N18" s="10"/>
      <c r="O18" s="49" t="s">
        <v>24</v>
      </c>
      <c r="P18" s="48" t="s">
        <v>38</v>
      </c>
      <c r="R18" s="26" t="s">
        <v>37</v>
      </c>
      <c r="S18" s="38">
        <v>0.95</v>
      </c>
      <c r="T18" s="38">
        <v>0.95</v>
      </c>
      <c r="U18" s="25">
        <v>0.95</v>
      </c>
    </row>
    <row r="19" spans="1:21" s="17" customFormat="1" ht="35.1" customHeight="1" x14ac:dyDescent="0.25">
      <c r="A19" s="10"/>
      <c r="B19" s="159"/>
      <c r="C19" s="173" t="s">
        <v>36</v>
      </c>
      <c r="D19" s="174"/>
      <c r="E19" s="174"/>
      <c r="F19" s="175"/>
      <c r="G19" s="24"/>
      <c r="H19" s="24"/>
      <c r="I19" s="47" t="e">
        <f>I18/I17</f>
        <v>#N/A</v>
      </c>
      <c r="J19" s="24"/>
      <c r="K19" s="24"/>
      <c r="L19" s="24"/>
      <c r="M19" s="46"/>
      <c r="N19" s="10"/>
      <c r="O19" s="45" t="s">
        <v>35</v>
      </c>
      <c r="P19" s="44">
        <v>0.25</v>
      </c>
      <c r="R19" s="26" t="s">
        <v>34</v>
      </c>
      <c r="S19" s="38">
        <v>0.7</v>
      </c>
      <c r="T19" s="38">
        <v>0.7</v>
      </c>
      <c r="U19" s="25">
        <v>0.5</v>
      </c>
    </row>
    <row r="20" spans="1:21" s="17" customFormat="1" ht="35.1" customHeight="1" thickBot="1" x14ac:dyDescent="0.3">
      <c r="A20" s="10"/>
      <c r="B20" s="160"/>
      <c r="C20" s="170" t="s">
        <v>33</v>
      </c>
      <c r="D20" s="171"/>
      <c r="E20" s="171"/>
      <c r="F20" s="172"/>
      <c r="G20" s="42"/>
      <c r="H20" s="42"/>
      <c r="I20" s="97"/>
      <c r="J20" s="42"/>
      <c r="K20" s="42"/>
      <c r="L20" s="42"/>
      <c r="M20" s="41"/>
      <c r="N20" s="10"/>
      <c r="O20" s="26" t="s">
        <v>32</v>
      </c>
      <c r="P20" s="25">
        <v>0.35</v>
      </c>
      <c r="R20" s="26" t="s">
        <v>31</v>
      </c>
      <c r="S20" s="38">
        <v>0.5</v>
      </c>
      <c r="T20" s="38">
        <v>0.55000000000000004</v>
      </c>
      <c r="U20" s="25">
        <v>0.25</v>
      </c>
    </row>
    <row r="21" spans="1:21" s="17" customFormat="1" ht="35.1" customHeight="1" x14ac:dyDescent="0.25">
      <c r="A21" s="10"/>
      <c r="B21" s="185" t="s">
        <v>30</v>
      </c>
      <c r="C21" s="161" t="s">
        <v>29</v>
      </c>
      <c r="D21" s="162"/>
      <c r="E21" s="162"/>
      <c r="F21" s="163"/>
      <c r="G21" s="29"/>
      <c r="H21" s="29"/>
      <c r="I21" s="40" t="e">
        <f>I17*$I20</f>
        <v>#N/A</v>
      </c>
      <c r="J21" s="40">
        <f>ROUND(J17*$I20,0)</f>
        <v>0</v>
      </c>
      <c r="K21" s="40">
        <f>ROUND(K17*$I20,0)</f>
        <v>0</v>
      </c>
      <c r="L21" s="40">
        <f>ROUND(L17*$I20,0)</f>
        <v>0</v>
      </c>
      <c r="M21" s="39">
        <f>ROUND(M17*$I20,0)</f>
        <v>0</v>
      </c>
      <c r="N21" s="10"/>
      <c r="O21" s="26" t="s">
        <v>28</v>
      </c>
      <c r="P21" s="25">
        <v>0.15</v>
      </c>
      <c r="R21" s="26" t="s">
        <v>27</v>
      </c>
      <c r="S21" s="38">
        <v>0.25</v>
      </c>
      <c r="T21" s="38">
        <v>0.45</v>
      </c>
      <c r="U21" s="25">
        <v>0.15</v>
      </c>
    </row>
    <row r="22" spans="1:21" s="17" customFormat="1" ht="35.1" customHeight="1" thickBot="1" x14ac:dyDescent="0.3">
      <c r="A22" s="10"/>
      <c r="B22" s="186"/>
      <c r="C22" s="173" t="s">
        <v>26</v>
      </c>
      <c r="D22" s="174"/>
      <c r="E22" s="174"/>
      <c r="F22" s="175"/>
      <c r="G22" s="24"/>
      <c r="H22" s="24"/>
      <c r="I22" s="24"/>
      <c r="J22" s="37">
        <f>J18*4</f>
        <v>0</v>
      </c>
      <c r="K22" s="37">
        <f>K18*4</f>
        <v>0</v>
      </c>
      <c r="L22" s="37">
        <f>L18*4</f>
        <v>0</v>
      </c>
      <c r="M22" s="36">
        <f>M18*4</f>
        <v>0</v>
      </c>
      <c r="N22" s="10"/>
      <c r="O22" s="26" t="s">
        <v>25</v>
      </c>
      <c r="P22" s="25">
        <v>0.45</v>
      </c>
      <c r="R22" s="21" t="s">
        <v>24</v>
      </c>
      <c r="S22" s="35">
        <v>0</v>
      </c>
      <c r="T22" s="35">
        <v>0.4</v>
      </c>
      <c r="U22" s="20">
        <v>0</v>
      </c>
    </row>
    <row r="23" spans="1:21" s="17" customFormat="1" ht="35.1" customHeight="1" x14ac:dyDescent="0.25">
      <c r="A23" s="10"/>
      <c r="B23" s="186"/>
      <c r="C23" s="173" t="s">
        <v>23</v>
      </c>
      <c r="D23" s="174"/>
      <c r="E23" s="174"/>
      <c r="F23" s="175"/>
      <c r="G23" s="24"/>
      <c r="H23" s="24"/>
      <c r="I23" s="34">
        <f>IF(OR(AND(D7=O9,D8=O7),D7=O10,D7=O11),0.2,IF(D7=O12,0,IF(AND(D7=O9,D8=O8),0.1,FALSE)))*H15*I20</f>
        <v>0</v>
      </c>
      <c r="J23" s="33" t="str">
        <f>IF(ISBLANK(D10),"Enter Soil Test P",IF(ISBLANK(D11),"Select P Analysis Type",IF(AND(J22&lt;J21,ISNUMBER(D10)),IF(D11=O5,IF(D10&lt;15,IF(J21-J22&lt;250,J21-J22,250),IF(D10&lt;25,IF(J21-J22&lt;150,J21-J22,150),0)),IF(D11=O6,IF(D10&lt;10,IF(J21-J22&lt;250,J21-J22,250),IF(D10&lt;18,IF(J21-J22&lt;150,J21-J22,150),0)),0)),0)))</f>
        <v>Enter Soil Test P</v>
      </c>
      <c r="K23" s="32" t="str">
        <f>IF(ISBLANK(D12),"Enter Soil Test K",IF(AND(K22&lt;K21,ISNUMBER(D12)),IF(D12&lt;150,IF(K21-K22&lt;200,K21-K22,200),0),0))</f>
        <v>Enter Soil Test K</v>
      </c>
      <c r="L23" s="32" t="str">
        <f>IF(ISBLANK(D13),"Enter Soil Test S",IF(AND(L22&lt;L21,ISNUMBER(D13)),IF(AND(D13&lt;10,D9="yes"),IF(L21-L22&lt;40,L21-L22,40),0),0))</f>
        <v>Enter Soil Test S</v>
      </c>
      <c r="M23" s="31" t="str">
        <f>IF(ISBLANK(D14),"Enter Soil Test Zn",IF(AND(M22&lt;M21,ISNUMBER(D14)),IF(D14&lt;1,IF(M21-M22&lt;20,M21-M22,20),0),0))</f>
        <v>Enter Soil Test Zn</v>
      </c>
      <c r="N23" s="10"/>
      <c r="O23" s="26" t="s">
        <v>22</v>
      </c>
      <c r="P23" s="25">
        <v>0.3</v>
      </c>
    </row>
    <row r="24" spans="1:21" s="17" customFormat="1" ht="35.1" customHeight="1" thickBot="1" x14ac:dyDescent="0.3">
      <c r="A24" s="10"/>
      <c r="B24" s="187"/>
      <c r="C24" s="170" t="s">
        <v>21</v>
      </c>
      <c r="D24" s="171"/>
      <c r="E24" s="171"/>
      <c r="F24" s="172"/>
      <c r="G24" s="8"/>
      <c r="H24" s="8"/>
      <c r="I24" s="30">
        <f>ROUND(IF(D7=O9,I23+I21,I23),0)</f>
        <v>0</v>
      </c>
      <c r="J24" s="7" t="str">
        <f>IF(ISNUMBER(J23),IF(IF(J21&lt;J22,J21+J23,IF(J21&gt;J22,J22+J23,""))&lt;J21,IF(J21&lt;J22,J21+J23,IF(J21&gt;J22,J22+J23,"")),J21),"")</f>
        <v/>
      </c>
      <c r="K24" s="7" t="str">
        <f>IF(ISNUMBER(K23),IF(IF(K21&lt;K22,K21+K23,IF(K21&gt;K22,K22+K23,""))&lt;K21,IF(K21&lt;K22,K21+K23,IF(K21&gt;K22,K22+K23,"")),K21),"")</f>
        <v/>
      </c>
      <c r="L24" s="7" t="str">
        <f>IF(ISNUMBER(L23),IF(IF(L21&lt;L22,L21+L23,IF(L21&gt;L22,L22+L23,""))&lt;L21,IF(L21&lt;L22,L21+L23,IF(L21&gt;L22,L22+L23,"")),L21),"")</f>
        <v/>
      </c>
      <c r="M24" s="6" t="str">
        <f>IF(ISNUMBER(M23),IF(IF(M21&lt;M22,M21+M23,IF(M21&gt;M22,M22+M23,""))&lt;M21,IF(M21&lt;M22,M21+M23,IF(M21&gt;M22,M22+M23,"")),M21),"")</f>
        <v/>
      </c>
      <c r="N24" s="10"/>
      <c r="O24" s="26" t="s">
        <v>20</v>
      </c>
      <c r="P24" s="25">
        <v>0.35</v>
      </c>
    </row>
    <row r="25" spans="1:21" s="17" customFormat="1" ht="35.1" customHeight="1" x14ac:dyDescent="0.25">
      <c r="A25" s="10"/>
      <c r="B25" s="185" t="s">
        <v>19</v>
      </c>
      <c r="C25" s="161" t="s">
        <v>18</v>
      </c>
      <c r="D25" s="162"/>
      <c r="E25" s="162"/>
      <c r="F25" s="163"/>
      <c r="G25" s="29"/>
      <c r="H25" s="29"/>
      <c r="I25" s="98"/>
      <c r="J25" s="98"/>
      <c r="K25" s="98"/>
      <c r="L25" s="98"/>
      <c r="M25" s="99"/>
      <c r="N25" s="10"/>
      <c r="O25" s="26" t="s">
        <v>17</v>
      </c>
      <c r="P25" s="25">
        <v>0.5</v>
      </c>
    </row>
    <row r="26" spans="1:21" s="17" customFormat="1" ht="35.1" customHeight="1" thickBot="1" x14ac:dyDescent="0.3">
      <c r="A26" s="10"/>
      <c r="B26" s="186"/>
      <c r="C26" s="173" t="s">
        <v>16</v>
      </c>
      <c r="D26" s="174"/>
      <c r="E26" s="174"/>
      <c r="F26" s="175"/>
      <c r="G26" s="24"/>
      <c r="H26" s="24"/>
      <c r="I26" s="23">
        <f>I25*I24</f>
        <v>0</v>
      </c>
      <c r="J26" s="23">
        <f>IF(J25&gt;0,J25*J24,0)</f>
        <v>0</v>
      </c>
      <c r="K26" s="23">
        <f>IF(K25&gt;0,K25*K24,0)</f>
        <v>0</v>
      </c>
      <c r="L26" s="23">
        <f>IF(L25&gt;0,L25*L24,0)</f>
        <v>0</v>
      </c>
      <c r="M26" s="22">
        <f>IF(M25&gt;0,M25*M24,0)</f>
        <v>0</v>
      </c>
      <c r="N26" s="10"/>
      <c r="O26" s="21" t="s">
        <v>15</v>
      </c>
      <c r="P26" s="20">
        <v>0.35</v>
      </c>
    </row>
    <row r="27" spans="1:21" s="17" customFormat="1" ht="30.75" customHeight="1" thickBot="1" x14ac:dyDescent="0.3">
      <c r="A27" s="10"/>
      <c r="B27" s="186"/>
      <c r="C27" s="188" t="s">
        <v>14</v>
      </c>
      <c r="D27" s="189"/>
      <c r="E27" s="189"/>
      <c r="F27" s="190"/>
      <c r="G27" s="16" t="s">
        <v>13</v>
      </c>
      <c r="H27" s="16" t="s">
        <v>12</v>
      </c>
      <c r="I27" s="19" t="s">
        <v>11</v>
      </c>
      <c r="J27" s="19" t="s">
        <v>10</v>
      </c>
      <c r="K27" s="203">
        <f>G28*H28+I28*J28+G30*H30+I30*J30</f>
        <v>0</v>
      </c>
      <c r="L27" s="203"/>
      <c r="M27" s="204"/>
      <c r="N27" s="10"/>
      <c r="O27" s="18" t="str">
        <f>IF(OR(O26=I8,I8=O20,I8=O25),IF(I6&gt;50,S16,T16),U16)</f>
        <v>solid</v>
      </c>
      <c r="P27" s="2"/>
    </row>
    <row r="28" spans="1:21" ht="17.45" customHeight="1" x14ac:dyDescent="0.25">
      <c r="A28" s="10"/>
      <c r="B28" s="186"/>
      <c r="C28" s="191"/>
      <c r="D28" s="192"/>
      <c r="E28" s="192"/>
      <c r="F28" s="193"/>
      <c r="G28" s="100"/>
      <c r="H28" s="101"/>
      <c r="I28" s="102"/>
      <c r="J28" s="101"/>
      <c r="K28" s="203"/>
      <c r="L28" s="203"/>
      <c r="M28" s="204"/>
      <c r="N28" s="10"/>
      <c r="Q28" s="17"/>
      <c r="R28" s="17"/>
      <c r="S28" s="17"/>
    </row>
    <row r="29" spans="1:21" ht="30" customHeight="1" x14ac:dyDescent="0.25">
      <c r="A29" s="10"/>
      <c r="B29" s="186"/>
      <c r="C29" s="191"/>
      <c r="D29" s="192"/>
      <c r="E29" s="192"/>
      <c r="F29" s="193"/>
      <c r="G29" s="16" t="s">
        <v>9</v>
      </c>
      <c r="H29" s="15" t="s">
        <v>8</v>
      </c>
      <c r="I29" s="14" t="s">
        <v>7</v>
      </c>
      <c r="J29" s="14" t="s">
        <v>6</v>
      </c>
      <c r="K29" s="203"/>
      <c r="L29" s="203"/>
      <c r="M29" s="204"/>
      <c r="N29" s="10"/>
    </row>
    <row r="30" spans="1:21" ht="15" x14ac:dyDescent="0.25">
      <c r="A30" s="10"/>
      <c r="B30" s="186"/>
      <c r="C30" s="194"/>
      <c r="D30" s="195"/>
      <c r="E30" s="195"/>
      <c r="F30" s="196"/>
      <c r="G30" s="100"/>
      <c r="H30" s="101"/>
      <c r="I30" s="102"/>
      <c r="J30" s="101"/>
      <c r="K30" s="203"/>
      <c r="L30" s="203"/>
      <c r="M30" s="204"/>
      <c r="N30" s="10"/>
    </row>
    <row r="31" spans="1:21" ht="35.1" customHeight="1" x14ac:dyDescent="0.25">
      <c r="A31" s="10"/>
      <c r="B31" s="186"/>
      <c r="C31" s="173" t="s">
        <v>5</v>
      </c>
      <c r="D31" s="174"/>
      <c r="E31" s="174"/>
      <c r="F31" s="175"/>
      <c r="G31" s="205">
        <f>SUM(I26:M26,K27)</f>
        <v>0</v>
      </c>
      <c r="H31" s="206"/>
      <c r="I31" s="206"/>
      <c r="J31" s="206"/>
      <c r="K31" s="206"/>
      <c r="L31" s="206"/>
      <c r="M31" s="207"/>
      <c r="N31" s="10"/>
    </row>
    <row r="32" spans="1:21" ht="35.1" customHeight="1" x14ac:dyDescent="0.25">
      <c r="B32" s="186"/>
      <c r="C32" s="173" t="s">
        <v>4</v>
      </c>
      <c r="D32" s="174"/>
      <c r="E32" s="174"/>
      <c r="F32" s="175"/>
      <c r="G32" s="208" t="e">
        <f>G31/I20</f>
        <v>#DIV/0!</v>
      </c>
      <c r="H32" s="208"/>
      <c r="I32" s="208"/>
      <c r="J32" s="208"/>
      <c r="K32" s="208"/>
      <c r="L32" s="208"/>
      <c r="M32" s="209"/>
    </row>
    <row r="33" spans="2:16" ht="35.1" customHeight="1" x14ac:dyDescent="0.25">
      <c r="B33" s="186"/>
      <c r="C33" s="173" t="s">
        <v>3</v>
      </c>
      <c r="D33" s="174"/>
      <c r="E33" s="174"/>
      <c r="F33" s="175"/>
      <c r="G33" s="210"/>
      <c r="H33" s="210"/>
      <c r="I33" s="210"/>
      <c r="J33" s="210"/>
      <c r="K33" s="210"/>
      <c r="L33" s="210"/>
      <c r="M33" s="211"/>
    </row>
    <row r="34" spans="2:16" ht="35.1" customHeight="1" thickBot="1" x14ac:dyDescent="0.3">
      <c r="B34" s="187"/>
      <c r="C34" s="170" t="s">
        <v>2</v>
      </c>
      <c r="D34" s="171"/>
      <c r="E34" s="171"/>
      <c r="F34" s="172"/>
      <c r="G34" s="197">
        <f>G31-G33</f>
        <v>0</v>
      </c>
      <c r="H34" s="198"/>
      <c r="I34" s="198"/>
      <c r="J34" s="198"/>
      <c r="K34" s="198"/>
      <c r="L34" s="198"/>
      <c r="M34" s="199"/>
    </row>
    <row r="35" spans="2:16" ht="31.5" thickBot="1" x14ac:dyDescent="0.3">
      <c r="B35" s="103" t="s">
        <v>1</v>
      </c>
      <c r="C35" s="200" t="s">
        <v>0</v>
      </c>
      <c r="D35" s="201"/>
      <c r="E35" s="201"/>
      <c r="F35" s="202"/>
      <c r="G35" s="8"/>
      <c r="H35" s="8"/>
      <c r="I35" s="7" t="e">
        <f>IF(I18-I21&lt;0,0,I18-I21)</f>
        <v>#N/A</v>
      </c>
      <c r="J35" s="7">
        <f>IF(J18-J21&lt;0,0,J18-J21)</f>
        <v>0</v>
      </c>
      <c r="K35" s="7">
        <f>IF(K18-K21&lt;0,0,K18-K21)</f>
        <v>0</v>
      </c>
      <c r="L35" s="7">
        <f>IF(L18-L21&lt;0,0,L18-L21)</f>
        <v>0</v>
      </c>
      <c r="M35" s="6">
        <f>IF(M18-M21&lt;0,0,M18-M21)</f>
        <v>0</v>
      </c>
      <c r="O35" s="3"/>
      <c r="P35" s="3"/>
    </row>
    <row r="36" spans="2:16" s="3" customFormat="1" ht="15" x14ac:dyDescent="0.25">
      <c r="G36" s="5"/>
      <c r="H36" s="5"/>
      <c r="I36" s="5"/>
      <c r="J36" s="5"/>
      <c r="K36" s="5"/>
      <c r="L36" s="5"/>
      <c r="M36" s="5"/>
      <c r="O36" s="1"/>
      <c r="P36" s="2"/>
    </row>
    <row r="37" spans="2:16" ht="15" hidden="1" customHeight="1" x14ac:dyDescent="0.25"/>
    <row r="38" spans="2:16" ht="15" hidden="1" customHeight="1" x14ac:dyDescent="0.25"/>
  </sheetData>
  <sheetProtection password="9A0B" sheet="1" objects="1" scenarios="1"/>
  <mergeCells count="52">
    <mergeCell ref="G34:M34"/>
    <mergeCell ref="C35:F35"/>
    <mergeCell ref="K27:M30"/>
    <mergeCell ref="C31:F31"/>
    <mergeCell ref="G31:M31"/>
    <mergeCell ref="C32:F32"/>
    <mergeCell ref="G32:M32"/>
    <mergeCell ref="C33:F33"/>
    <mergeCell ref="G33:M33"/>
    <mergeCell ref="B21:B24"/>
    <mergeCell ref="C21:F21"/>
    <mergeCell ref="C22:F22"/>
    <mergeCell ref="C23:F23"/>
    <mergeCell ref="C24:F24"/>
    <mergeCell ref="B25:B34"/>
    <mergeCell ref="C25:F25"/>
    <mergeCell ref="C26:F26"/>
    <mergeCell ref="C27:F30"/>
    <mergeCell ref="C34:F34"/>
    <mergeCell ref="M12:M14"/>
    <mergeCell ref="G13:G14"/>
    <mergeCell ref="H13:H14"/>
    <mergeCell ref="I13:I14"/>
    <mergeCell ref="R15:U15"/>
    <mergeCell ref="B15:B20"/>
    <mergeCell ref="C15:F15"/>
    <mergeCell ref="I10:L10"/>
    <mergeCell ref="D11:F11"/>
    <mergeCell ref="I11:L11"/>
    <mergeCell ref="G12:I12"/>
    <mergeCell ref="J12:J14"/>
    <mergeCell ref="K12:K14"/>
    <mergeCell ref="L12:L14"/>
    <mergeCell ref="C20:F20"/>
    <mergeCell ref="C16:F16"/>
    <mergeCell ref="C17:F17"/>
    <mergeCell ref="C18:F18"/>
    <mergeCell ref="C19:F19"/>
    <mergeCell ref="D7:F7"/>
    <mergeCell ref="I7:L7"/>
    <mergeCell ref="D8:F8"/>
    <mergeCell ref="I8:L8"/>
    <mergeCell ref="D9:F9"/>
    <mergeCell ref="I9:L9"/>
    <mergeCell ref="B2:M2"/>
    <mergeCell ref="B3:M3"/>
    <mergeCell ref="B5:F5"/>
    <mergeCell ref="I5:L5"/>
    <mergeCell ref="B6:C6"/>
    <mergeCell ref="D6:F6"/>
    <mergeCell ref="I6:L6"/>
    <mergeCell ref="B4:M4"/>
  </mergeCells>
  <conditionalFormatting sqref="I21">
    <cfRule type="cellIs" dxfId="7" priority="3" operator="greaterThan">
      <formula>$I$18*1.2</formula>
    </cfRule>
  </conditionalFormatting>
  <conditionalFormatting sqref="I10">
    <cfRule type="expression" dxfId="6" priority="2">
      <formula>$H$11="Sidedressed?"</formula>
    </cfRule>
  </conditionalFormatting>
  <conditionalFormatting sqref="I11">
    <cfRule type="expression" dxfId="5" priority="1">
      <formula>$H$10="Sprinkler irrigated?"</formula>
    </cfRule>
  </conditionalFormatting>
  <conditionalFormatting sqref="D8">
    <cfRule type="expression" dxfId="4" priority="4">
      <formula>D7=O9</formula>
    </cfRule>
  </conditionalFormatting>
  <dataValidations count="11">
    <dataValidation type="list" allowBlank="1" showInputMessage="1" showErrorMessage="1" sqref="I9">
      <formula1>$O$13:$O$18</formula1>
    </dataValidation>
    <dataValidation type="list" allowBlank="1" showInputMessage="1" showErrorMessage="1" sqref="I8">
      <formula1>$O$19:$O$26</formula1>
    </dataValidation>
    <dataValidation type="list" allowBlank="1" showInputMessage="1" showErrorMessage="1" sqref="D9">
      <formula1>$O$7:$O$8</formula1>
    </dataValidation>
    <dataValidation type="decimal" allowBlank="1" showInputMessage="1" showErrorMessage="1" sqref="I30 G15:M15 I18:M18 I20 G28 I28 G30 D10 D12:D14">
      <formula1>0</formula1>
      <formula2>1000</formula2>
    </dataValidation>
    <dataValidation type="decimal" allowBlank="1" showInputMessage="1" showErrorMessage="1" sqref="I6">
      <formula1>-1000</formula1>
      <formula2>1000</formula2>
    </dataValidation>
    <dataValidation type="decimal" allowBlank="1" showInputMessage="1" showErrorMessage="1" sqref="I25:M25 H28 J28 H30 J30 G33:M33">
      <formula1>0</formula1>
      <formula2>10000</formula2>
    </dataValidation>
    <dataValidation type="list" allowBlank="1" showInputMessage="1" showErrorMessage="1" sqref="D8">
      <formula1>IF(D7=O9,$O$7:$O$8,0)</formula1>
    </dataValidation>
    <dataValidation type="list" allowBlank="1" showInputMessage="1" showErrorMessage="1" sqref="I10">
      <formula1>IF(H10="Sprinkler irrigated?",O7:O8,"")</formula1>
    </dataValidation>
    <dataValidation type="list" allowBlank="1" showInputMessage="1" showErrorMessage="1" sqref="D11:F11">
      <formula1>$O$5:$O$6</formula1>
    </dataValidation>
    <dataValidation type="list" allowBlank="1" showInputMessage="1" showErrorMessage="1" sqref="D7">
      <formula1>$O$9:$O$12</formula1>
    </dataValidation>
    <dataValidation type="list" allowBlank="1" showInputMessage="1" showErrorMessage="1" sqref="I11">
      <formula1>IF(H11="Sidedressed?",O7:O8,"")</formula1>
    </dataValidation>
  </dataValidations>
  <pageMargins left="0.7" right="0.7" top="0.75" bottom="0.75" header="0.3" footer="0.3"/>
  <pageSetup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showGridLines="0" showRowColHeaders="0" zoomScaleNormal="100" zoomScaleSheetLayoutView="100" workbookViewId="0">
      <selection activeCell="I24" sqref="I24"/>
    </sheetView>
  </sheetViews>
  <sheetFormatPr defaultColWidth="0" defaultRowHeight="0" customHeight="1" zeroHeight="1" x14ac:dyDescent="0.25"/>
  <cols>
    <col min="1" max="1" width="3" style="3" customWidth="1"/>
    <col min="2" max="2" width="4.28515625" style="1" customWidth="1"/>
    <col min="3" max="3" width="13" style="1" customWidth="1"/>
    <col min="4" max="4" width="6.7109375" style="1" customWidth="1"/>
    <col min="5" max="5" width="9.42578125" style="1" bestFit="1" customWidth="1"/>
    <col min="6" max="6" width="23.140625" style="1" bestFit="1" customWidth="1"/>
    <col min="7" max="9" width="11.7109375" style="4" customWidth="1"/>
    <col min="10" max="10" width="13.140625" style="4" bestFit="1" customWidth="1"/>
    <col min="11" max="13" width="9.85546875" style="4" customWidth="1"/>
    <col min="14" max="14" width="3" style="3" customWidth="1"/>
    <col min="15" max="15" width="26.28515625" style="1" hidden="1" customWidth="1"/>
    <col min="16" max="16" width="11" style="2" hidden="1" customWidth="1"/>
    <col min="17" max="18" width="16.28515625" style="1" hidden="1" customWidth="1"/>
    <col min="19" max="19" width="9.5703125" style="1" hidden="1" customWidth="1"/>
    <col min="20" max="20" width="10.5703125" style="1" hidden="1" customWidth="1"/>
    <col min="21" max="21" width="5.28515625" style="1" hidden="1" customWidth="1"/>
    <col min="22" max="16384" width="9.140625" style="1" hidden="1"/>
  </cols>
  <sheetData>
    <row r="1" spans="1:21" s="3" customFormat="1" ht="15" x14ac:dyDescent="0.25">
      <c r="G1" s="5"/>
      <c r="H1" s="5"/>
      <c r="I1" s="5"/>
      <c r="J1" s="5"/>
      <c r="K1" s="5"/>
      <c r="L1" s="5"/>
      <c r="M1" s="5"/>
    </row>
    <row r="2" spans="1:21" ht="36" x14ac:dyDescent="0.55000000000000004">
      <c r="A2" s="78"/>
      <c r="B2" s="142" t="s">
        <v>86</v>
      </c>
      <c r="C2" s="142"/>
      <c r="D2" s="142"/>
      <c r="E2" s="142"/>
      <c r="F2" s="142"/>
      <c r="G2" s="142"/>
      <c r="H2" s="142"/>
      <c r="I2" s="142"/>
      <c r="J2" s="142"/>
      <c r="K2" s="142"/>
      <c r="L2" s="142"/>
      <c r="M2" s="142"/>
    </row>
    <row r="3" spans="1:21" ht="36.75" thickBot="1" x14ac:dyDescent="0.6">
      <c r="A3" s="78"/>
      <c r="B3" s="143" t="s">
        <v>85</v>
      </c>
      <c r="C3" s="143"/>
      <c r="D3" s="143"/>
      <c r="E3" s="143"/>
      <c r="F3" s="143"/>
      <c r="G3" s="143"/>
      <c r="H3" s="143"/>
      <c r="I3" s="143"/>
      <c r="J3" s="143"/>
      <c r="K3" s="143"/>
      <c r="L3" s="143"/>
      <c r="M3" s="143"/>
      <c r="O3" s="1" t="s">
        <v>84</v>
      </c>
    </row>
    <row r="4" spans="1:21" ht="15" customHeight="1" x14ac:dyDescent="0.25">
      <c r="A4" s="78"/>
      <c r="B4" s="144" t="s">
        <v>83</v>
      </c>
      <c r="C4" s="145"/>
      <c r="D4" s="145"/>
      <c r="E4" s="145"/>
      <c r="F4" s="146"/>
      <c r="G4" s="90"/>
      <c r="H4" s="89" t="s">
        <v>82</v>
      </c>
      <c r="I4" s="221">
        <v>41218</v>
      </c>
      <c r="J4" s="221"/>
      <c r="K4" s="221"/>
      <c r="L4" s="221"/>
      <c r="M4" s="88"/>
      <c r="O4" s="77" t="s">
        <v>64</v>
      </c>
      <c r="Q4" s="79"/>
    </row>
    <row r="5" spans="1:21" ht="18" customHeight="1" thickBot="1" x14ac:dyDescent="0.3">
      <c r="A5" s="78"/>
      <c r="B5" s="148" t="s">
        <v>81</v>
      </c>
      <c r="C5" s="149"/>
      <c r="D5" s="218" t="s">
        <v>80</v>
      </c>
      <c r="E5" s="218"/>
      <c r="F5" s="222"/>
      <c r="G5" s="85"/>
      <c r="H5" s="84" t="s">
        <v>79</v>
      </c>
      <c r="I5" s="223">
        <v>52</v>
      </c>
      <c r="J5" s="223"/>
      <c r="K5" s="223"/>
      <c r="L5" s="223"/>
      <c r="M5" s="83"/>
      <c r="O5" s="80" t="s">
        <v>78</v>
      </c>
      <c r="Q5" s="79"/>
    </row>
    <row r="6" spans="1:21" ht="15" x14ac:dyDescent="0.25">
      <c r="A6" s="78"/>
      <c r="B6" s="68"/>
      <c r="C6" s="67" t="s">
        <v>77</v>
      </c>
      <c r="D6" s="215" t="s">
        <v>69</v>
      </c>
      <c r="E6" s="215"/>
      <c r="F6" s="216"/>
      <c r="G6" s="75"/>
      <c r="H6" s="67" t="s">
        <v>76</v>
      </c>
      <c r="I6" s="218" t="s">
        <v>75</v>
      </c>
      <c r="J6" s="218"/>
      <c r="K6" s="218"/>
      <c r="L6" s="218"/>
      <c r="M6" s="82"/>
      <c r="O6" s="77" t="s">
        <v>74</v>
      </c>
      <c r="Q6" s="79"/>
    </row>
    <row r="7" spans="1:21" ht="15.75" thickBot="1" x14ac:dyDescent="0.3">
      <c r="A7" s="78"/>
      <c r="B7" s="68"/>
      <c r="C7" s="67" t="str">
        <f>IF(D6=O8,"Continuous Corn?","")</f>
        <v>Continuous Corn?</v>
      </c>
      <c r="D7" s="214" t="s">
        <v>71</v>
      </c>
      <c r="E7" s="214"/>
      <c r="F7" s="219"/>
      <c r="G7" s="75"/>
      <c r="H7" s="67" t="s">
        <v>73</v>
      </c>
      <c r="I7" s="220" t="s">
        <v>35</v>
      </c>
      <c r="J7" s="220"/>
      <c r="K7" s="220"/>
      <c r="L7" s="220"/>
      <c r="M7" s="81"/>
      <c r="O7" s="80" t="s">
        <v>71</v>
      </c>
      <c r="Q7" s="79"/>
    </row>
    <row r="8" spans="1:21" s="17" customFormat="1" ht="15" x14ac:dyDescent="0.25">
      <c r="A8" s="78"/>
      <c r="B8" s="68"/>
      <c r="C8" s="67" t="s">
        <v>72</v>
      </c>
      <c r="D8" s="215" t="s">
        <v>71</v>
      </c>
      <c r="E8" s="215"/>
      <c r="F8" s="216"/>
      <c r="G8" s="75"/>
      <c r="H8" s="67" t="s">
        <v>70</v>
      </c>
      <c r="I8" s="220" t="s">
        <v>34</v>
      </c>
      <c r="J8" s="220"/>
      <c r="K8" s="220"/>
      <c r="L8" s="220"/>
      <c r="M8" s="74"/>
      <c r="N8" s="3"/>
      <c r="O8" s="77" t="s">
        <v>69</v>
      </c>
      <c r="P8" s="70"/>
      <c r="Q8" s="69"/>
    </row>
    <row r="9" spans="1:21" s="17" customFormat="1" ht="18" x14ac:dyDescent="0.35">
      <c r="A9" s="10"/>
      <c r="B9" s="68"/>
      <c r="C9" s="67" t="s">
        <v>68</v>
      </c>
      <c r="D9" s="66">
        <v>12</v>
      </c>
      <c r="E9" s="65" t="s">
        <v>67</v>
      </c>
      <c r="F9" s="76"/>
      <c r="G9" s="75"/>
      <c r="H9" s="67" t="str">
        <f>IF(OR(O26=S15,O26=T15),"Sprinkler irrigated?","")</f>
        <v/>
      </c>
      <c r="I9" s="214"/>
      <c r="J9" s="214"/>
      <c r="K9" s="214"/>
      <c r="L9" s="214"/>
      <c r="M9" s="74"/>
      <c r="N9" s="10"/>
      <c r="O9" s="49" t="s">
        <v>66</v>
      </c>
      <c r="P9" s="70"/>
      <c r="Q9" s="69"/>
    </row>
    <row r="10" spans="1:21" s="17" customFormat="1" ht="15.75" thickBot="1" x14ac:dyDescent="0.3">
      <c r="A10" s="10"/>
      <c r="B10" s="68"/>
      <c r="C10" s="67" t="s">
        <v>65</v>
      </c>
      <c r="D10" s="215" t="s">
        <v>64</v>
      </c>
      <c r="E10" s="215"/>
      <c r="F10" s="216"/>
      <c r="G10" s="73"/>
      <c r="H10" s="72" t="str">
        <f>IF(OR(O26=S15,O26=T15),"Sidedressed?","")</f>
        <v/>
      </c>
      <c r="I10" s="217"/>
      <c r="J10" s="217"/>
      <c r="K10" s="217"/>
      <c r="L10" s="217"/>
      <c r="M10" s="71"/>
      <c r="N10" s="10"/>
      <c r="O10" s="49" t="s">
        <v>63</v>
      </c>
      <c r="P10" s="70"/>
      <c r="Q10" s="69"/>
    </row>
    <row r="11" spans="1:21" s="17" customFormat="1" ht="15.75" thickBot="1" x14ac:dyDescent="0.3">
      <c r="A11" s="10"/>
      <c r="B11" s="68"/>
      <c r="C11" s="67" t="s">
        <v>62</v>
      </c>
      <c r="D11" s="66">
        <v>205</v>
      </c>
      <c r="E11" s="65" t="s">
        <v>50</v>
      </c>
      <c r="F11" s="64"/>
      <c r="G11" s="165" t="s">
        <v>61</v>
      </c>
      <c r="H11" s="165"/>
      <c r="I11" s="166"/>
      <c r="J11" s="167" t="s">
        <v>60</v>
      </c>
      <c r="K11" s="167" t="s">
        <v>59</v>
      </c>
      <c r="L11" s="167" t="s">
        <v>58</v>
      </c>
      <c r="M11" s="176" t="s">
        <v>57</v>
      </c>
      <c r="N11" s="10"/>
      <c r="O11" s="18" t="s">
        <v>56</v>
      </c>
      <c r="P11" s="70"/>
      <c r="Q11" s="69"/>
    </row>
    <row r="12" spans="1:21" s="17" customFormat="1" ht="15" x14ac:dyDescent="0.25">
      <c r="A12" s="10"/>
      <c r="B12" s="68"/>
      <c r="C12" s="67" t="s">
        <v>55</v>
      </c>
      <c r="D12" s="66">
        <v>0</v>
      </c>
      <c r="E12" s="65" t="s">
        <v>50</v>
      </c>
      <c r="F12" s="64"/>
      <c r="G12" s="179" t="s">
        <v>54</v>
      </c>
      <c r="H12" s="181" t="s">
        <v>53</v>
      </c>
      <c r="I12" s="181" t="s">
        <v>52</v>
      </c>
      <c r="J12" s="168"/>
      <c r="K12" s="168"/>
      <c r="L12" s="168"/>
      <c r="M12" s="177"/>
      <c r="N12" s="10"/>
      <c r="O12" s="63" t="s">
        <v>40</v>
      </c>
      <c r="P12" s="52"/>
    </row>
    <row r="13" spans="1:21" s="17" customFormat="1" ht="15.75" thickBot="1" x14ac:dyDescent="0.3">
      <c r="A13" s="10"/>
      <c r="B13" s="62"/>
      <c r="C13" s="61" t="s">
        <v>51</v>
      </c>
      <c r="D13" s="60">
        <v>0.7</v>
      </c>
      <c r="E13" s="59" t="s">
        <v>50</v>
      </c>
      <c r="F13" s="58"/>
      <c r="G13" s="180"/>
      <c r="H13" s="169"/>
      <c r="I13" s="169"/>
      <c r="J13" s="169"/>
      <c r="K13" s="169"/>
      <c r="L13" s="169"/>
      <c r="M13" s="178"/>
      <c r="N13" s="10"/>
      <c r="O13" s="49" t="s">
        <v>49</v>
      </c>
      <c r="P13" s="52"/>
    </row>
    <row r="14" spans="1:21" s="17" customFormat="1" ht="35.1" customHeight="1" x14ac:dyDescent="0.25">
      <c r="A14" s="10"/>
      <c r="B14" s="158" t="s">
        <v>48</v>
      </c>
      <c r="C14" s="161" t="s">
        <v>47</v>
      </c>
      <c r="D14" s="162"/>
      <c r="E14" s="162"/>
      <c r="F14" s="163"/>
      <c r="G14" s="57">
        <v>2</v>
      </c>
      <c r="H14" s="57">
        <v>16</v>
      </c>
      <c r="I14" s="57"/>
      <c r="J14" s="57">
        <v>18</v>
      </c>
      <c r="K14" s="57">
        <v>14</v>
      </c>
      <c r="L14" s="57">
        <v>5</v>
      </c>
      <c r="M14" s="56">
        <v>0.3</v>
      </c>
      <c r="N14" s="10"/>
      <c r="O14" s="49" t="s">
        <v>34</v>
      </c>
      <c r="P14" s="52"/>
      <c r="R14" s="182" t="s">
        <v>46</v>
      </c>
      <c r="S14" s="183"/>
      <c r="T14" s="183"/>
      <c r="U14" s="184"/>
    </row>
    <row r="15" spans="1:21" s="17" customFormat="1" ht="35.1" customHeight="1" x14ac:dyDescent="0.25">
      <c r="A15" s="10"/>
      <c r="B15" s="159"/>
      <c r="C15" s="173" t="s">
        <v>45</v>
      </c>
      <c r="D15" s="174"/>
      <c r="E15" s="174"/>
      <c r="F15" s="175"/>
      <c r="G15" s="55">
        <f>IF(O26=S15,VLOOKUP(I8,R16:U21,2,FALSE),IF(O26=T15,VLOOKUP(I8,R16:U21,3,FALSE),IF(O26=U15,VLOOKUP(I8,R16:U21,4,FALSE),"")))</f>
        <v>0.5</v>
      </c>
      <c r="H15" s="55">
        <f>VLOOKUP(I7,O18:P25,2,FALSE)</f>
        <v>0.25</v>
      </c>
      <c r="I15" s="24"/>
      <c r="J15" s="37">
        <v>1</v>
      </c>
      <c r="K15" s="37">
        <v>1</v>
      </c>
      <c r="L15" s="37">
        <v>1</v>
      </c>
      <c r="M15" s="36">
        <v>1</v>
      </c>
      <c r="N15" s="10"/>
      <c r="O15" s="49" t="s">
        <v>31</v>
      </c>
      <c r="P15" s="52"/>
      <c r="R15" s="26"/>
      <c r="S15" s="38" t="s">
        <v>44</v>
      </c>
      <c r="T15" s="38" t="s">
        <v>43</v>
      </c>
      <c r="U15" s="25" t="s">
        <v>42</v>
      </c>
    </row>
    <row r="16" spans="1:21" s="17" customFormat="1" ht="35.1" customHeight="1" x14ac:dyDescent="0.25">
      <c r="A16" s="10"/>
      <c r="B16" s="159"/>
      <c r="C16" s="173" t="s">
        <v>41</v>
      </c>
      <c r="D16" s="174"/>
      <c r="E16" s="174"/>
      <c r="F16" s="175"/>
      <c r="G16" s="54">
        <f>G14*G15</f>
        <v>1</v>
      </c>
      <c r="H16" s="54">
        <f>H14*H15</f>
        <v>4</v>
      </c>
      <c r="I16" s="54">
        <f>H16+G16</f>
        <v>5</v>
      </c>
      <c r="J16" s="54">
        <f>J14*J15</f>
        <v>18</v>
      </c>
      <c r="K16" s="54">
        <f>K14*K15</f>
        <v>14</v>
      </c>
      <c r="L16" s="54">
        <f>L14*L15</f>
        <v>5</v>
      </c>
      <c r="M16" s="53">
        <f>M14*M15</f>
        <v>0.3</v>
      </c>
      <c r="N16" s="10"/>
      <c r="O16" s="49" t="s">
        <v>27</v>
      </c>
      <c r="P16" s="52"/>
      <c r="R16" s="26" t="s">
        <v>40</v>
      </c>
      <c r="S16" s="38">
        <f>IF(AND(H10="Sidedressed?",I10=O6),1,IF(AND(H9="Sprinkler irrigated?",I9=O6),0.5,0))</f>
        <v>0</v>
      </c>
      <c r="T16" s="38">
        <f>IF(AND(H10="Sidedressed?",I10=O6),1,IF(AND(H9="Sprinkler irrigated?",I9=O6),0.5,0))</f>
        <v>0</v>
      </c>
      <c r="U16" s="25">
        <v>0</v>
      </c>
    </row>
    <row r="17" spans="1:21" s="17" customFormat="1" ht="35.1" customHeight="1" thickBot="1" x14ac:dyDescent="0.3">
      <c r="A17" s="10"/>
      <c r="B17" s="159"/>
      <c r="C17" s="173" t="s">
        <v>39</v>
      </c>
      <c r="D17" s="174"/>
      <c r="E17" s="174"/>
      <c r="F17" s="175"/>
      <c r="G17" s="24"/>
      <c r="H17" s="24"/>
      <c r="I17" s="51">
        <v>90</v>
      </c>
      <c r="J17" s="51">
        <v>40</v>
      </c>
      <c r="K17" s="51">
        <v>0</v>
      </c>
      <c r="L17" s="51">
        <v>0</v>
      </c>
      <c r="M17" s="50">
        <v>2.5</v>
      </c>
      <c r="N17" s="10"/>
      <c r="O17" s="49" t="s">
        <v>24</v>
      </c>
      <c r="P17" s="48" t="s">
        <v>38</v>
      </c>
      <c r="R17" s="26" t="s">
        <v>37</v>
      </c>
      <c r="S17" s="38">
        <v>0.95</v>
      </c>
      <c r="T17" s="38">
        <v>0.95</v>
      </c>
      <c r="U17" s="25">
        <v>0.95</v>
      </c>
    </row>
    <row r="18" spans="1:21" s="17" customFormat="1" ht="35.1" customHeight="1" x14ac:dyDescent="0.25">
      <c r="A18" s="10"/>
      <c r="B18" s="159"/>
      <c r="C18" s="173" t="s">
        <v>36</v>
      </c>
      <c r="D18" s="174"/>
      <c r="E18" s="174"/>
      <c r="F18" s="175"/>
      <c r="G18" s="24"/>
      <c r="H18" s="24"/>
      <c r="I18" s="47">
        <f>I17/I16</f>
        <v>18</v>
      </c>
      <c r="J18" s="24"/>
      <c r="K18" s="24"/>
      <c r="L18" s="24"/>
      <c r="M18" s="46"/>
      <c r="N18" s="10"/>
      <c r="O18" s="45" t="s">
        <v>35</v>
      </c>
      <c r="P18" s="44">
        <v>0.25</v>
      </c>
      <c r="R18" s="26" t="s">
        <v>34</v>
      </c>
      <c r="S18" s="38">
        <v>0.7</v>
      </c>
      <c r="T18" s="38">
        <v>0.7</v>
      </c>
      <c r="U18" s="25">
        <v>0.5</v>
      </c>
    </row>
    <row r="19" spans="1:21" s="17" customFormat="1" ht="35.1" customHeight="1" thickBot="1" x14ac:dyDescent="0.3">
      <c r="A19" s="10"/>
      <c r="B19" s="160"/>
      <c r="C19" s="170" t="s">
        <v>33</v>
      </c>
      <c r="D19" s="171"/>
      <c r="E19" s="171"/>
      <c r="F19" s="172"/>
      <c r="G19" s="42"/>
      <c r="H19" s="42"/>
      <c r="I19" s="43">
        <v>18</v>
      </c>
      <c r="J19" s="42"/>
      <c r="K19" s="42"/>
      <c r="L19" s="42"/>
      <c r="M19" s="41"/>
      <c r="N19" s="10"/>
      <c r="O19" s="26" t="s">
        <v>32</v>
      </c>
      <c r="P19" s="25">
        <v>0.35</v>
      </c>
      <c r="R19" s="26" t="s">
        <v>31</v>
      </c>
      <c r="S19" s="38">
        <v>0.5</v>
      </c>
      <c r="T19" s="38">
        <v>0.55000000000000004</v>
      </c>
      <c r="U19" s="25">
        <v>0.25</v>
      </c>
    </row>
    <row r="20" spans="1:21" s="17" customFormat="1" ht="35.1" customHeight="1" x14ac:dyDescent="0.25">
      <c r="A20" s="10"/>
      <c r="B20" s="185" t="s">
        <v>30</v>
      </c>
      <c r="C20" s="161" t="s">
        <v>29</v>
      </c>
      <c r="D20" s="162"/>
      <c r="E20" s="162"/>
      <c r="F20" s="163"/>
      <c r="G20" s="29"/>
      <c r="H20" s="29"/>
      <c r="I20" s="40">
        <f>I16*$I19</f>
        <v>90</v>
      </c>
      <c r="J20" s="40">
        <f>ROUND(J16*$I19,0)</f>
        <v>324</v>
      </c>
      <c r="K20" s="40">
        <f>ROUND(K16*$I19,0)</f>
        <v>252</v>
      </c>
      <c r="L20" s="40">
        <f>ROUND(L16*$I19,0)</f>
        <v>90</v>
      </c>
      <c r="M20" s="39">
        <f>ROUND(M16*$I19,0)</f>
        <v>5</v>
      </c>
      <c r="N20" s="10"/>
      <c r="O20" s="26" t="s">
        <v>28</v>
      </c>
      <c r="P20" s="25">
        <v>0.15</v>
      </c>
      <c r="R20" s="26" t="s">
        <v>27</v>
      </c>
      <c r="S20" s="38">
        <v>0.25</v>
      </c>
      <c r="T20" s="38">
        <v>0.45</v>
      </c>
      <c r="U20" s="25">
        <v>0.15</v>
      </c>
    </row>
    <row r="21" spans="1:21" s="17" customFormat="1" ht="35.1" customHeight="1" thickBot="1" x14ac:dyDescent="0.3">
      <c r="A21" s="10"/>
      <c r="B21" s="186"/>
      <c r="C21" s="173" t="s">
        <v>26</v>
      </c>
      <c r="D21" s="174"/>
      <c r="E21" s="174"/>
      <c r="F21" s="175"/>
      <c r="G21" s="24"/>
      <c r="H21" s="24"/>
      <c r="I21" s="24"/>
      <c r="J21" s="37">
        <f>J17*4</f>
        <v>160</v>
      </c>
      <c r="K21" s="37">
        <f>K17*4</f>
        <v>0</v>
      </c>
      <c r="L21" s="37">
        <f>L17*4</f>
        <v>0</v>
      </c>
      <c r="M21" s="36">
        <f>M17*4</f>
        <v>10</v>
      </c>
      <c r="N21" s="10"/>
      <c r="O21" s="26" t="s">
        <v>25</v>
      </c>
      <c r="P21" s="25">
        <v>0.45</v>
      </c>
      <c r="R21" s="21" t="s">
        <v>24</v>
      </c>
      <c r="S21" s="35">
        <v>0</v>
      </c>
      <c r="T21" s="35">
        <v>0.4</v>
      </c>
      <c r="U21" s="20">
        <v>0</v>
      </c>
    </row>
    <row r="22" spans="1:21" s="17" customFormat="1" ht="35.1" customHeight="1" x14ac:dyDescent="0.25">
      <c r="A22" s="10"/>
      <c r="B22" s="186"/>
      <c r="C22" s="173" t="s">
        <v>23</v>
      </c>
      <c r="D22" s="174"/>
      <c r="E22" s="174"/>
      <c r="F22" s="175"/>
      <c r="G22" s="24"/>
      <c r="H22" s="24"/>
      <c r="I22" s="34">
        <f>IF(OR(AND(D6=O8,D7=O6),D6=O9,D6=O10),0.2,IF(D6=O11,0,IF(AND(D6=O8,D7=O7),0.1,FALSE)))*H14*I19</f>
        <v>28.8</v>
      </c>
      <c r="J22" s="33">
        <f>IF(ISBLANK(D9),"Enter Soil Test P",IF(ISBLANK(D10),"Select P Analysis Type",IF(AND(J21&lt;J20,ISNUMBER(D9)),IF(D10=O4,IF(D9&lt;15,IF(J20-J21&lt;250,J20-J21,250),IF(D9&lt;25,IF(J20-J21&lt;150,J20-J21,150),0)),IF(D10=O5,IF(D9&lt;10,IF(J20-J21&lt;250,J20-J21,250),IF(D9&lt;18,IF(J20-J21&lt;150,J20-J21,150),0)),0)),0)))</f>
        <v>164</v>
      </c>
      <c r="K22" s="32">
        <f>IF(ISBLANK(D11),"Enter Soil Test K",IF(AND(K21&lt;K20,ISNUMBER(D11)),IF(D11&lt;150,IF(K20-K21&lt;200,K20-K21,200),0),0))</f>
        <v>0</v>
      </c>
      <c r="L22" s="32">
        <f>IF(ISBLANK(D12),"Enter Soil Test S",IF(AND(L21&lt;L20,ISNUMBER(D12)),IF(AND(D12&lt;10,D8="yes"),IF(L20-L21&lt;40,L20-L21,40),0),0))</f>
        <v>0</v>
      </c>
      <c r="M22" s="31">
        <f>IF(ISBLANK(D13),"Enter Soil Test Zn",IF(AND(M21&lt;M20,ISNUMBER(D13)),IF(D13&lt;1,IF(M20-M21&lt;20,M20-M21,20),0),0))</f>
        <v>0</v>
      </c>
      <c r="N22" s="10"/>
      <c r="O22" s="26" t="s">
        <v>22</v>
      </c>
      <c r="P22" s="25">
        <v>0.3</v>
      </c>
    </row>
    <row r="23" spans="1:21" s="17" customFormat="1" ht="35.1" customHeight="1" thickBot="1" x14ac:dyDescent="0.3">
      <c r="A23" s="10"/>
      <c r="B23" s="187"/>
      <c r="C23" s="170" t="s">
        <v>21</v>
      </c>
      <c r="D23" s="171"/>
      <c r="E23" s="171"/>
      <c r="F23" s="172"/>
      <c r="G23" s="8"/>
      <c r="H23" s="8"/>
      <c r="I23" s="30">
        <f>ROUND(IF(D6=O8,I22+I20,I22),0)</f>
        <v>119</v>
      </c>
      <c r="J23" s="7">
        <f>IF(ISNUMBER(J22),IF(IF(J20&lt;J21,J20+J22,IF(J20&gt;J21,J21+J22,""))&lt;J20,IF(J20&lt;J21,J20+J22,IF(J20&gt;J21,J21+J22,"")),J20),"")</f>
        <v>324</v>
      </c>
      <c r="K23" s="7">
        <f>IF(ISNUMBER(K22),IF(IF(K20&lt;K21,K20+K22,IF(K20&gt;K21,K21+K22,""))&lt;K20,IF(K20&lt;K21,K20+K22,IF(K20&gt;K21,K21+K22,"")),K20),"")</f>
        <v>0</v>
      </c>
      <c r="L23" s="7">
        <f>IF(ISNUMBER(L22),IF(IF(L20&lt;L21,L20+L22,IF(L20&gt;L21,L21+L22,""))&lt;L20,IF(L20&lt;L21,L20+L22,IF(L20&gt;L21,L21+L22,"")),L20),"")</f>
        <v>0</v>
      </c>
      <c r="M23" s="6">
        <f>IF(ISNUMBER(M22),IF(IF(M20&lt;M21,M20+M22,IF(M20&gt;M21,M21+M22,""))&lt;M20,IF(M20&lt;M21,M20+M22,IF(M20&gt;M21,M21+M22,"")),M20),"")</f>
        <v>5</v>
      </c>
      <c r="N23" s="10"/>
      <c r="O23" s="26" t="s">
        <v>20</v>
      </c>
      <c r="P23" s="25">
        <v>0.35</v>
      </c>
    </row>
    <row r="24" spans="1:21" s="17" customFormat="1" ht="35.1" customHeight="1" x14ac:dyDescent="0.25">
      <c r="A24" s="10"/>
      <c r="B24" s="185" t="s">
        <v>19</v>
      </c>
      <c r="C24" s="161" t="s">
        <v>18</v>
      </c>
      <c r="D24" s="162"/>
      <c r="E24" s="162"/>
      <c r="F24" s="163"/>
      <c r="G24" s="29"/>
      <c r="H24" s="29"/>
      <c r="I24" s="28">
        <v>0.6</v>
      </c>
      <c r="J24" s="28">
        <v>0.6</v>
      </c>
      <c r="K24" s="28">
        <v>0.6</v>
      </c>
      <c r="L24" s="28">
        <v>0.2</v>
      </c>
      <c r="M24" s="27">
        <v>1.2</v>
      </c>
      <c r="N24" s="10"/>
      <c r="O24" s="26" t="s">
        <v>17</v>
      </c>
      <c r="P24" s="25">
        <v>0.5</v>
      </c>
    </row>
    <row r="25" spans="1:21" s="17" customFormat="1" ht="35.1" customHeight="1" thickBot="1" x14ac:dyDescent="0.3">
      <c r="A25" s="10"/>
      <c r="B25" s="186"/>
      <c r="C25" s="173" t="s">
        <v>16</v>
      </c>
      <c r="D25" s="174"/>
      <c r="E25" s="174"/>
      <c r="F25" s="175"/>
      <c r="G25" s="24"/>
      <c r="H25" s="24"/>
      <c r="I25" s="23">
        <f>I24*I23</f>
        <v>71.399999999999991</v>
      </c>
      <c r="J25" s="23">
        <f>IF(J24&gt;0,J24*J23,0)</f>
        <v>194.4</v>
      </c>
      <c r="K25" s="23">
        <f>IF(K24&gt;0,K24*K23,0)</f>
        <v>0</v>
      </c>
      <c r="L25" s="23">
        <f>IF(L24&gt;0,L24*L23,0)</f>
        <v>0</v>
      </c>
      <c r="M25" s="22">
        <f>IF(M24&gt;0,M24*M23,0)</f>
        <v>6</v>
      </c>
      <c r="N25" s="10"/>
      <c r="O25" s="21" t="s">
        <v>15</v>
      </c>
      <c r="P25" s="20">
        <v>0.35</v>
      </c>
    </row>
    <row r="26" spans="1:21" s="17" customFormat="1" ht="30.75" customHeight="1" thickBot="1" x14ac:dyDescent="0.3">
      <c r="A26" s="10"/>
      <c r="B26" s="186"/>
      <c r="C26" s="188" t="s">
        <v>14</v>
      </c>
      <c r="D26" s="189"/>
      <c r="E26" s="189"/>
      <c r="F26" s="190"/>
      <c r="G26" s="16" t="s">
        <v>13</v>
      </c>
      <c r="H26" s="16" t="s">
        <v>12</v>
      </c>
      <c r="I26" s="19" t="s">
        <v>11</v>
      </c>
      <c r="J26" s="19" t="s">
        <v>10</v>
      </c>
      <c r="K26" s="203">
        <f>G27*H27+I27*J27+G29*H29+I29*J29</f>
        <v>43</v>
      </c>
      <c r="L26" s="203"/>
      <c r="M26" s="204"/>
      <c r="N26" s="10"/>
      <c r="O26" s="18" t="str">
        <f>IF(OR(O25=I7,I7=O19,I7=O24),IF(I5&gt;50,S15,T15),U15)</f>
        <v>solid</v>
      </c>
      <c r="P26" s="2"/>
    </row>
    <row r="27" spans="1:21" ht="17.45" customHeight="1" x14ac:dyDescent="0.25">
      <c r="A27" s="10"/>
      <c r="B27" s="186"/>
      <c r="C27" s="191"/>
      <c r="D27" s="192"/>
      <c r="E27" s="192"/>
      <c r="F27" s="193"/>
      <c r="G27" s="13">
        <v>5</v>
      </c>
      <c r="H27" s="11">
        <v>5</v>
      </c>
      <c r="I27" s="12">
        <v>1.5</v>
      </c>
      <c r="J27" s="11">
        <v>12</v>
      </c>
      <c r="K27" s="203"/>
      <c r="L27" s="203"/>
      <c r="M27" s="204"/>
      <c r="N27" s="10"/>
      <c r="Q27" s="17"/>
      <c r="R27" s="17"/>
      <c r="S27" s="17"/>
    </row>
    <row r="28" spans="1:21" ht="30" customHeight="1" x14ac:dyDescent="0.25">
      <c r="A28" s="10"/>
      <c r="B28" s="186"/>
      <c r="C28" s="191"/>
      <c r="D28" s="192"/>
      <c r="E28" s="192"/>
      <c r="F28" s="193"/>
      <c r="G28" s="16" t="s">
        <v>9</v>
      </c>
      <c r="H28" s="15" t="s">
        <v>8</v>
      </c>
      <c r="I28" s="14" t="s">
        <v>7</v>
      </c>
      <c r="J28" s="14" t="s">
        <v>6</v>
      </c>
      <c r="K28" s="203"/>
      <c r="L28" s="203"/>
      <c r="M28" s="204"/>
      <c r="N28" s="10"/>
    </row>
    <row r="29" spans="1:21" ht="15" x14ac:dyDescent="0.25">
      <c r="A29" s="10"/>
      <c r="B29" s="186"/>
      <c r="C29" s="194"/>
      <c r="D29" s="195"/>
      <c r="E29" s="195"/>
      <c r="F29" s="196"/>
      <c r="G29" s="13"/>
      <c r="H29" s="11"/>
      <c r="I29" s="12"/>
      <c r="J29" s="11"/>
      <c r="K29" s="203"/>
      <c r="L29" s="203"/>
      <c r="M29" s="204"/>
      <c r="N29" s="10"/>
    </row>
    <row r="30" spans="1:21" ht="35.1" customHeight="1" x14ac:dyDescent="0.25">
      <c r="A30" s="10"/>
      <c r="B30" s="186"/>
      <c r="C30" s="173" t="s">
        <v>5</v>
      </c>
      <c r="D30" s="174"/>
      <c r="E30" s="174"/>
      <c r="F30" s="175"/>
      <c r="G30" s="205">
        <f>SUM(I25:M25,K26)</f>
        <v>314.8</v>
      </c>
      <c r="H30" s="206"/>
      <c r="I30" s="206"/>
      <c r="J30" s="206"/>
      <c r="K30" s="206"/>
      <c r="L30" s="206"/>
      <c r="M30" s="207"/>
      <c r="N30" s="10"/>
    </row>
    <row r="31" spans="1:21" ht="35.1" customHeight="1" x14ac:dyDescent="0.25">
      <c r="B31" s="186"/>
      <c r="C31" s="173" t="s">
        <v>4</v>
      </c>
      <c r="D31" s="174"/>
      <c r="E31" s="174"/>
      <c r="F31" s="175"/>
      <c r="G31" s="208">
        <f>G30/I19</f>
        <v>17.488888888888891</v>
      </c>
      <c r="H31" s="208"/>
      <c r="I31" s="208"/>
      <c r="J31" s="208"/>
      <c r="K31" s="208"/>
      <c r="L31" s="208"/>
      <c r="M31" s="209"/>
    </row>
    <row r="32" spans="1:21" ht="35.1" customHeight="1" x14ac:dyDescent="0.25">
      <c r="B32" s="186"/>
      <c r="C32" s="173" t="s">
        <v>3</v>
      </c>
      <c r="D32" s="174"/>
      <c r="E32" s="174"/>
      <c r="F32" s="175"/>
      <c r="G32" s="212">
        <v>15</v>
      </c>
      <c r="H32" s="212"/>
      <c r="I32" s="212"/>
      <c r="J32" s="212"/>
      <c r="K32" s="212"/>
      <c r="L32" s="212"/>
      <c r="M32" s="213"/>
    </row>
    <row r="33" spans="2:16" ht="35.1" customHeight="1" thickBot="1" x14ac:dyDescent="0.3">
      <c r="B33" s="187"/>
      <c r="C33" s="170" t="s">
        <v>2</v>
      </c>
      <c r="D33" s="171"/>
      <c r="E33" s="171"/>
      <c r="F33" s="172"/>
      <c r="G33" s="197">
        <f>G30-G32</f>
        <v>299.8</v>
      </c>
      <c r="H33" s="198"/>
      <c r="I33" s="198"/>
      <c r="J33" s="198"/>
      <c r="K33" s="198"/>
      <c r="L33" s="198"/>
      <c r="M33" s="199"/>
    </row>
    <row r="34" spans="2:16" ht="31.5" customHeight="1" thickBot="1" x14ac:dyDescent="0.3">
      <c r="B34" s="9" t="s">
        <v>1</v>
      </c>
      <c r="C34" s="200" t="s">
        <v>0</v>
      </c>
      <c r="D34" s="201"/>
      <c r="E34" s="201"/>
      <c r="F34" s="202"/>
      <c r="G34" s="8"/>
      <c r="H34" s="8"/>
      <c r="I34" s="7">
        <f>IF(I17-I20&lt;0,0,I17-I20)</f>
        <v>0</v>
      </c>
      <c r="J34" s="7">
        <f>IF(J17-J20&lt;0,0,J17-J20)</f>
        <v>0</v>
      </c>
      <c r="K34" s="7">
        <f>IF(K17-K20&lt;0,0,K17-K20)</f>
        <v>0</v>
      </c>
      <c r="L34" s="7">
        <f>IF(L17-L20&lt;0,0,L17-L20)</f>
        <v>0</v>
      </c>
      <c r="M34" s="6">
        <f>IF(M17-M20&lt;0,0,M17-M20)</f>
        <v>0</v>
      </c>
      <c r="O34" s="3"/>
      <c r="P34" s="3"/>
    </row>
    <row r="35" spans="2:16" s="3" customFormat="1" ht="15" x14ac:dyDescent="0.25">
      <c r="G35" s="5"/>
      <c r="H35" s="5"/>
      <c r="I35" s="5"/>
      <c r="J35" s="5"/>
      <c r="K35" s="5"/>
      <c r="L35" s="5"/>
      <c r="M35" s="5"/>
      <c r="O35" s="1"/>
      <c r="P35" s="2"/>
    </row>
    <row r="36" spans="2:16" ht="15" hidden="1" customHeight="1" x14ac:dyDescent="0.25"/>
    <row r="37" spans="2:16" ht="15" hidden="1" customHeight="1" x14ac:dyDescent="0.25"/>
  </sheetData>
  <sheetProtection password="9A0B" sheet="1" objects="1" scenarios="1"/>
  <mergeCells count="51">
    <mergeCell ref="B2:M2"/>
    <mergeCell ref="B3:M3"/>
    <mergeCell ref="B4:F4"/>
    <mergeCell ref="I4:L4"/>
    <mergeCell ref="B5:C5"/>
    <mergeCell ref="D5:F5"/>
    <mergeCell ref="I5:L5"/>
    <mergeCell ref="D6:F6"/>
    <mergeCell ref="I6:L6"/>
    <mergeCell ref="D7:F7"/>
    <mergeCell ref="I7:L7"/>
    <mergeCell ref="D8:F8"/>
    <mergeCell ref="I8:L8"/>
    <mergeCell ref="I9:L9"/>
    <mergeCell ref="D10:F10"/>
    <mergeCell ref="I10:L10"/>
    <mergeCell ref="G11:I11"/>
    <mergeCell ref="J11:J13"/>
    <mergeCell ref="K11:K13"/>
    <mergeCell ref="L11:L13"/>
    <mergeCell ref="M11:M13"/>
    <mergeCell ref="G12:G13"/>
    <mergeCell ref="H12:H13"/>
    <mergeCell ref="I12:I13"/>
    <mergeCell ref="B14:B19"/>
    <mergeCell ref="C14:F14"/>
    <mergeCell ref="C19:F19"/>
    <mergeCell ref="R14:U14"/>
    <mergeCell ref="B24:B33"/>
    <mergeCell ref="C24:F24"/>
    <mergeCell ref="C25:F25"/>
    <mergeCell ref="C26:F29"/>
    <mergeCell ref="C33:F33"/>
    <mergeCell ref="B20:B23"/>
    <mergeCell ref="C20:F20"/>
    <mergeCell ref="C21:F21"/>
    <mergeCell ref="C22:F22"/>
    <mergeCell ref="C15:F15"/>
    <mergeCell ref="C16:F16"/>
    <mergeCell ref="C17:F17"/>
    <mergeCell ref="C18:F18"/>
    <mergeCell ref="C23:F23"/>
    <mergeCell ref="G33:M33"/>
    <mergeCell ref="C34:F34"/>
    <mergeCell ref="K26:M29"/>
    <mergeCell ref="C30:F30"/>
    <mergeCell ref="G30:M30"/>
    <mergeCell ref="C31:F31"/>
    <mergeCell ref="G31:M31"/>
    <mergeCell ref="C32:F32"/>
    <mergeCell ref="G32:M32"/>
  </mergeCells>
  <conditionalFormatting sqref="I20">
    <cfRule type="cellIs" dxfId="3" priority="3" operator="greaterThan">
      <formula>$I$17*1.2</formula>
    </cfRule>
  </conditionalFormatting>
  <conditionalFormatting sqref="I9">
    <cfRule type="expression" dxfId="2" priority="2">
      <formula>$H$10="Sidedressed?"</formula>
    </cfRule>
  </conditionalFormatting>
  <conditionalFormatting sqref="I10">
    <cfRule type="expression" dxfId="1" priority="1">
      <formula>$H$9="Sprinkler irrigated?"</formula>
    </cfRule>
  </conditionalFormatting>
  <conditionalFormatting sqref="D7">
    <cfRule type="expression" dxfId="0" priority="4">
      <formula>D6=O8</formula>
    </cfRule>
  </conditionalFormatting>
  <dataValidations count="11">
    <dataValidation type="list" allowBlank="1" showInputMessage="1" showErrorMessage="1" sqref="I8">
      <formula1>$O$12:$O$17</formula1>
    </dataValidation>
    <dataValidation type="list" allowBlank="1" showInputMessage="1" showErrorMessage="1" sqref="I7">
      <formula1>$O$18:$O$25</formula1>
    </dataValidation>
    <dataValidation type="list" allowBlank="1" showInputMessage="1" showErrorMessage="1" sqref="D8">
      <formula1>$O$6:$O$7</formula1>
    </dataValidation>
    <dataValidation type="decimal" allowBlank="1" showInputMessage="1" showErrorMessage="1" sqref="I29 G14:M14 I17:M17 I19 G27 I27 G29 D9 D11:D13">
      <formula1>0</formula1>
      <formula2>1000</formula2>
    </dataValidation>
    <dataValidation type="decimal" allowBlank="1" showInputMessage="1" showErrorMessage="1" sqref="I5">
      <formula1>-1000</formula1>
      <formula2>1000</formula2>
    </dataValidation>
    <dataValidation type="decimal" allowBlank="1" showInputMessage="1" showErrorMessage="1" sqref="I24:M24 H27 J27 H29 J29 G32:M32">
      <formula1>0</formula1>
      <formula2>10000</formula2>
    </dataValidation>
    <dataValidation type="list" allowBlank="1" showInputMessage="1" showErrorMessage="1" sqref="D7">
      <formula1>IF(D6=O8,$O$6:$O$7,0)</formula1>
    </dataValidation>
    <dataValidation type="list" allowBlank="1" showInputMessage="1" showErrorMessage="1" sqref="I9">
      <formula1>IF(H9="Sprinkler irrigated?",O6:O7,"")</formula1>
    </dataValidation>
    <dataValidation type="list" allowBlank="1" showInputMessage="1" showErrorMessage="1" sqref="D10:F10">
      <formula1>$O$4:$O$5</formula1>
    </dataValidation>
    <dataValidation type="list" allowBlank="1" showInputMessage="1" showErrorMessage="1" sqref="D6">
      <formula1>$O$8:$O$11</formula1>
    </dataValidation>
    <dataValidation type="list" allowBlank="1" showInputMessage="1" showErrorMessage="1" sqref="I10">
      <formula1>IF(H10="Sidedressed?",O6:O7,"")</formula1>
    </dataValidation>
  </dataValidations>
  <pageMargins left="0.7" right="0.7" top="0.75" bottom="0.75" header="0.3" footer="0.3"/>
  <pageSetup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B7" sqref="B7"/>
    </sheetView>
  </sheetViews>
  <sheetFormatPr defaultColWidth="0" defaultRowHeight="15" zeroHeight="1" x14ac:dyDescent="0.25"/>
  <cols>
    <col min="1" max="1" width="3.140625" style="104" customWidth="1"/>
    <col min="2" max="2" width="23.28515625" style="104" bestFit="1" customWidth="1"/>
    <col min="3" max="3" width="10.42578125" style="104" customWidth="1"/>
    <col min="4" max="4" width="26.140625" style="104" customWidth="1"/>
    <col min="5" max="5" width="31" style="104" customWidth="1"/>
    <col min="6" max="16384" width="9.140625" style="104" hidden="1"/>
  </cols>
  <sheetData>
    <row r="1" spans="1:5" thickBot="1" x14ac:dyDescent="0.35">
      <c r="A1" s="224" t="s">
        <v>118</v>
      </c>
      <c r="B1" s="224"/>
      <c r="C1" s="224"/>
      <c r="D1" s="224"/>
      <c r="E1" s="224"/>
    </row>
    <row r="2" spans="1:5" ht="14.45" x14ac:dyDescent="0.3">
      <c r="A2" s="105" t="s">
        <v>87</v>
      </c>
    </row>
    <row r="3" spans="1:5" ht="14.45" x14ac:dyDescent="0.3">
      <c r="A3" s="105"/>
      <c r="B3" s="52" t="s">
        <v>88</v>
      </c>
      <c r="C3" s="106">
        <v>1</v>
      </c>
    </row>
    <row r="4" spans="1:5" ht="14.45" x14ac:dyDescent="0.3">
      <c r="A4" s="105"/>
      <c r="B4" s="52" t="s">
        <v>89</v>
      </c>
      <c r="C4" s="106">
        <v>0.5</v>
      </c>
    </row>
    <row r="5" spans="1:5" ht="14.45" x14ac:dyDescent="0.3">
      <c r="A5" s="105" t="s">
        <v>90</v>
      </c>
      <c r="B5" s="52"/>
      <c r="C5" s="107"/>
    </row>
    <row r="6" spans="1:5" ht="14.45" x14ac:dyDescent="0.3">
      <c r="A6" s="105"/>
      <c r="B6" s="104" t="s">
        <v>91</v>
      </c>
      <c r="C6" s="108">
        <v>0</v>
      </c>
    </row>
    <row r="7" spans="1:5" ht="14.45" x14ac:dyDescent="0.3">
      <c r="A7" s="105" t="s">
        <v>92</v>
      </c>
    </row>
    <row r="8" spans="1:5" ht="30" x14ac:dyDescent="0.25">
      <c r="A8" s="105"/>
      <c r="B8" s="109"/>
      <c r="C8" s="110" t="s">
        <v>93</v>
      </c>
      <c r="D8" s="111" t="s">
        <v>94</v>
      </c>
      <c r="E8" s="111" t="s">
        <v>95</v>
      </c>
    </row>
    <row r="9" spans="1:5" ht="14.45" x14ac:dyDescent="0.3">
      <c r="A9" s="105"/>
      <c r="B9" s="104" t="s">
        <v>49</v>
      </c>
      <c r="C9" s="108">
        <v>0.95</v>
      </c>
      <c r="D9" s="108">
        <v>0.95</v>
      </c>
      <c r="E9" s="108">
        <v>0.95</v>
      </c>
    </row>
    <row r="10" spans="1:5" ht="14.45" x14ac:dyDescent="0.3">
      <c r="A10" s="105"/>
      <c r="B10" s="104" t="s">
        <v>96</v>
      </c>
      <c r="C10" s="108">
        <v>0.5</v>
      </c>
      <c r="D10" s="108">
        <v>0.7</v>
      </c>
      <c r="E10" s="108">
        <v>0.7</v>
      </c>
    </row>
    <row r="11" spans="1:5" ht="14.45" x14ac:dyDescent="0.3">
      <c r="A11" s="105"/>
      <c r="B11" s="104" t="s">
        <v>97</v>
      </c>
      <c r="C11" s="108">
        <v>0.25</v>
      </c>
      <c r="D11" s="108">
        <v>0.5</v>
      </c>
      <c r="E11" s="108">
        <v>0.55000000000000004</v>
      </c>
    </row>
    <row r="12" spans="1:5" ht="14.45" x14ac:dyDescent="0.3">
      <c r="A12" s="105"/>
      <c r="B12" s="104" t="s">
        <v>98</v>
      </c>
      <c r="C12" s="108">
        <v>0.15</v>
      </c>
      <c r="D12" s="108">
        <v>0.25</v>
      </c>
      <c r="E12" s="108">
        <v>0.45</v>
      </c>
    </row>
    <row r="13" spans="1:5" thickBot="1" x14ac:dyDescent="0.35">
      <c r="A13" s="112"/>
      <c r="B13" s="113" t="s">
        <v>99</v>
      </c>
      <c r="C13" s="114">
        <v>0</v>
      </c>
      <c r="D13" s="114">
        <v>0</v>
      </c>
      <c r="E13" s="114">
        <v>0.4</v>
      </c>
    </row>
    <row r="14" spans="1:5" x14ac:dyDescent="0.25"/>
    <row r="15" spans="1:5" thickBot="1" x14ac:dyDescent="0.35">
      <c r="A15" s="224" t="s">
        <v>119</v>
      </c>
      <c r="B15" s="224"/>
      <c r="C15" s="224"/>
      <c r="D15" s="224"/>
    </row>
    <row r="16" spans="1:5" ht="14.45" x14ac:dyDescent="0.3">
      <c r="A16" s="105" t="s">
        <v>100</v>
      </c>
    </row>
    <row r="17" spans="1:4" ht="14.45" x14ac:dyDescent="0.3">
      <c r="B17" s="52" t="s">
        <v>101</v>
      </c>
      <c r="D17" s="106">
        <v>0.25</v>
      </c>
    </row>
    <row r="18" spans="1:4" ht="14.45" x14ac:dyDescent="0.3">
      <c r="B18" s="52" t="s">
        <v>102</v>
      </c>
      <c r="D18" s="106">
        <v>0.35</v>
      </c>
    </row>
    <row r="19" spans="1:4" ht="14.45" x14ac:dyDescent="0.3">
      <c r="B19" s="52" t="s">
        <v>103</v>
      </c>
      <c r="D19" s="106">
        <v>0.15</v>
      </c>
    </row>
    <row r="20" spans="1:4" ht="14.45" x14ac:dyDescent="0.3">
      <c r="A20" s="105" t="s">
        <v>104</v>
      </c>
      <c r="B20" s="52"/>
      <c r="D20" s="106"/>
    </row>
    <row r="21" spans="1:4" ht="14.45" x14ac:dyDescent="0.3">
      <c r="B21" s="52" t="s">
        <v>105</v>
      </c>
      <c r="D21" s="106">
        <v>0.45</v>
      </c>
    </row>
    <row r="22" spans="1:4" ht="14.45" x14ac:dyDescent="0.3">
      <c r="B22" s="52" t="s">
        <v>106</v>
      </c>
      <c r="D22" s="106">
        <v>0.3</v>
      </c>
    </row>
    <row r="23" spans="1:4" ht="14.45" x14ac:dyDescent="0.3">
      <c r="B23" s="52" t="s">
        <v>107</v>
      </c>
      <c r="D23" s="106">
        <v>0.35</v>
      </c>
    </row>
    <row r="24" spans="1:4" ht="14.45" x14ac:dyDescent="0.3">
      <c r="A24" s="105" t="s">
        <v>108</v>
      </c>
      <c r="B24" s="52"/>
      <c r="D24" s="106"/>
    </row>
    <row r="25" spans="1:4" ht="14.45" x14ac:dyDescent="0.3">
      <c r="B25" s="52" t="s">
        <v>109</v>
      </c>
      <c r="D25" s="106">
        <v>0.5</v>
      </c>
    </row>
    <row r="26" spans="1:4" thickBot="1" x14ac:dyDescent="0.35">
      <c r="A26" s="113"/>
      <c r="B26" s="115" t="s">
        <v>102</v>
      </c>
      <c r="C26" s="113"/>
      <c r="D26" s="116">
        <v>0.35</v>
      </c>
    </row>
    <row r="27" spans="1:4" x14ac:dyDescent="0.25"/>
    <row r="28" spans="1:4" ht="15.75" thickBot="1" x14ac:dyDescent="0.3">
      <c r="A28" s="224" t="s">
        <v>126</v>
      </c>
      <c r="B28" s="224"/>
      <c r="C28" s="224"/>
      <c r="D28" s="224"/>
    </row>
    <row r="29" spans="1:4" x14ac:dyDescent="0.25">
      <c r="A29" s="105" t="s">
        <v>120</v>
      </c>
      <c r="B29" s="125"/>
      <c r="C29" s="125"/>
      <c r="D29" s="125"/>
    </row>
    <row r="30" spans="1:4" x14ac:dyDescent="0.25">
      <c r="B30" s="104" t="s">
        <v>121</v>
      </c>
      <c r="D30" s="126">
        <v>0.1</v>
      </c>
    </row>
    <row r="31" spans="1:4" x14ac:dyDescent="0.25">
      <c r="B31" s="104" t="s">
        <v>122</v>
      </c>
      <c r="D31" s="126">
        <v>0.2</v>
      </c>
    </row>
    <row r="32" spans="1:4" x14ac:dyDescent="0.25">
      <c r="B32" s="104" t="s">
        <v>123</v>
      </c>
      <c r="D32" s="126">
        <v>0.2</v>
      </c>
    </row>
    <row r="33" spans="1:4" ht="15.75" thickBot="1" x14ac:dyDescent="0.3">
      <c r="A33" s="113"/>
      <c r="B33" s="113" t="s">
        <v>124</v>
      </c>
      <c r="C33" s="113"/>
      <c r="D33" s="127">
        <v>0</v>
      </c>
    </row>
    <row r="34" spans="1:4" x14ac:dyDescent="0.25"/>
  </sheetData>
  <sheetProtection password="9A0B" sheet="1" objects="1" scenarios="1"/>
  <mergeCells count="3">
    <mergeCell ref="A1:E1"/>
    <mergeCell ref="A15:D15"/>
    <mergeCell ref="A28:D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Blank  Worksheet</vt:lpstr>
      <vt:lpstr>G1519-example</vt:lpstr>
      <vt:lpstr>Reference Tables</vt:lpstr>
      <vt:lpstr>'Blank  Worksheet'!Print_Area</vt:lpstr>
      <vt:lpstr>'G1519-example'!Print_Area</vt:lpstr>
    </vt:vector>
  </TitlesOfParts>
  <Company>University of Nebraska - Lincoln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Johnson</dc:creator>
  <cp:lastModifiedBy>Leslie Johnson</cp:lastModifiedBy>
  <dcterms:created xsi:type="dcterms:W3CDTF">2012-05-15T14:11:57Z</dcterms:created>
  <dcterms:modified xsi:type="dcterms:W3CDTF">2012-06-14T21:17:01Z</dcterms:modified>
</cp:coreProperties>
</file>