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https://uofnebraska-my.sharepoint.com/personal/45448473_nebraska_edu/Documents/01 Leslie Work Files/01 - Manure - Amy-Leslie Share/1 - TEAM Shared Files/Files for the Manure Website/Software/"/>
    </mc:Choice>
  </mc:AlternateContent>
  <xr:revisionPtr revIDLastSave="0" documentId="8_{60A37C26-7C7E-4BD0-A38F-66EAFFFD4890}" xr6:coauthVersionLast="47" xr6:coauthVersionMax="47" xr10:uidLastSave="{00000000-0000-0000-0000-000000000000}"/>
  <workbookProtection workbookAlgorithmName="SHA-512" workbookHashValue="2kFWmVYRnsF8y3LVgxcGhSDTJCGkO9Z1TlV4DpHou61ZKdHHPQZuqnnGqdrTbwXwKyoLPFEaTzbgjPVv4GVwLg==" workbookSaltValue="CPkccF9LdYxmBTqqkSDLbw==" workbookSpinCount="100000" lockStructure="1"/>
  <bookViews>
    <workbookView xWindow="-120" yWindow="-120" windowWidth="29040" windowHeight="15720" activeTab="1" xr2:uid="{00000000-000D-0000-FFFF-FFFF00000000}"/>
  </bookViews>
  <sheets>
    <sheet name="Instructions" sheetId="4" r:id="rId1"/>
    <sheet name="Editable Worksheet" sheetId="2" r:id="rId2"/>
    <sheet name="G1519-ReadOnlyExample" sheetId="5" r:id="rId3"/>
    <sheet name="Reference Tables" sheetId="3" r:id="rId4"/>
  </sheets>
  <definedNames>
    <definedName name="_xlnm.Print_Area" localSheetId="1">'Editable Worksheet'!$B$2:$M$35</definedName>
    <definedName name="_xlnm.Print_Area" localSheetId="2">'G1519-ReadOnlyExample'!$B$2:$M$35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2" l="1"/>
  <c r="H16" i="2"/>
  <c r="O28" i="2"/>
  <c r="U19" i="2"/>
  <c r="U20" i="2"/>
  <c r="U21" i="2"/>
  <c r="U22" i="2"/>
  <c r="U18" i="2"/>
  <c r="T19" i="2"/>
  <c r="T20" i="2"/>
  <c r="T21" i="2"/>
  <c r="T22" i="2"/>
  <c r="T18" i="2"/>
  <c r="S19" i="2"/>
  <c r="S20" i="2"/>
  <c r="S21" i="2"/>
  <c r="S22" i="2"/>
  <c r="S18" i="2"/>
  <c r="M22" i="2" l="1"/>
  <c r="K27" i="2" l="1"/>
  <c r="I23" i="2"/>
  <c r="L22" i="2"/>
  <c r="K22" i="2"/>
  <c r="J22" i="2"/>
  <c r="M17" i="2"/>
  <c r="M21" i="2" s="1"/>
  <c r="M35" i="2" s="1"/>
  <c r="L17" i="2"/>
  <c r="L21" i="2" s="1"/>
  <c r="L35" i="2" s="1"/>
  <c r="K17" i="2"/>
  <c r="K21" i="2" s="1"/>
  <c r="K35" i="2" s="1"/>
  <c r="J17" i="2"/>
  <c r="J21" i="2" s="1"/>
  <c r="J35" i="2" s="1"/>
  <c r="H17" i="2"/>
  <c r="C8" i="2"/>
  <c r="K23" i="2" l="1"/>
  <c r="K24" i="2" s="1"/>
  <c r="K26" i="2" s="1"/>
  <c r="L23" i="2"/>
  <c r="L24" i="2" s="1"/>
  <c r="L26" i="2" s="1"/>
  <c r="M23" i="2"/>
  <c r="M24" i="2" s="1"/>
  <c r="M26" i="2" s="1"/>
  <c r="J23" i="2"/>
  <c r="J24" i="2" s="1"/>
  <c r="J26" i="2" s="1"/>
  <c r="H11" i="2"/>
  <c r="H10" i="2"/>
  <c r="S17" i="2" l="1"/>
  <c r="G16" i="2" s="1"/>
  <c r="G17" i="2" s="1"/>
  <c r="I17" i="2" s="1"/>
  <c r="T17" i="2"/>
  <c r="I21" i="2" l="1"/>
  <c r="I24" i="2" s="1"/>
  <c r="I19" i="2"/>
  <c r="I35" i="2" l="1"/>
  <c r="I26" i="2"/>
  <c r="G31" i="2" s="1"/>
  <c r="G34" i="2" l="1"/>
  <c r="G32" i="2"/>
</calcChain>
</file>

<file path=xl/sharedStrings.xml><?xml version="1.0" encoding="utf-8"?>
<sst xmlns="http://schemas.openxmlformats.org/spreadsheetml/2006/main" count="280" uniqueCount="187">
  <si>
    <t>General Information</t>
  </si>
  <si>
    <r>
      <t xml:space="preserve">Fill in </t>
    </r>
    <r>
      <rPr>
        <b/>
        <sz val="12"/>
        <color theme="1"/>
        <rFont val="Arial"/>
        <family val="2"/>
      </rPr>
      <t>all</t>
    </r>
    <r>
      <rPr>
        <sz val="12"/>
        <color theme="1"/>
        <rFont val="Arial"/>
        <family val="2"/>
      </rPr>
      <t xml:space="preserve"> blue and yellow boxes. For your convenience, yellow boxes have drop down lists.
Fill in the date, air temperature at the time of application, and manure source. Air temperature is important for calculating ammonia loss, particularly for liquid manures. Select the manure type and time to incorporation. If you select a liquid type manure, two more drop down boxes will appear below asking if this is applied as a sidedress or via sprinkler irrigation. Select your answer from the drop down list.</t>
    </r>
  </si>
  <si>
    <t>Field Information</t>
  </si>
  <si>
    <r>
      <t>Enter the name of the field in the first blue box. Select the next crop (or most similar) following manure application from the drop down list. If you select "corn / sorghum", another drop down box will appear below asking if this is in rotation or whether it is continuous. Select your answer from the drop down list.
Enter your soil information including soil test numbers. For P</t>
    </r>
    <r>
      <rPr>
        <vertAlign val="subscript"/>
        <sz val="12"/>
        <color theme="1"/>
        <rFont val="Arial"/>
        <family val="2"/>
      </rPr>
      <t>2</t>
    </r>
    <r>
      <rPr>
        <sz val="12"/>
        <color theme="1"/>
        <rFont val="Arial"/>
        <family val="2"/>
      </rPr>
      <t>O</t>
    </r>
    <r>
      <rPr>
        <vertAlign val="subscript"/>
        <sz val="12"/>
        <color theme="1"/>
        <rFont val="Arial"/>
        <family val="2"/>
      </rPr>
      <t>5</t>
    </r>
    <r>
      <rPr>
        <sz val="12"/>
        <color theme="1"/>
        <rFont val="Arial"/>
        <family val="2"/>
      </rPr>
      <t>, you will need to select from the drop down list the type of analysis performed.
In addition to these instructions. More information can be found in NebGuide G1519: "Calculating the Value of Manure for Crop Production".</t>
    </r>
  </si>
  <si>
    <t>Calculating the Value of Manure for Crop Production</t>
  </si>
  <si>
    <t>Nutrient Plan</t>
  </si>
  <si>
    <t>Enter your manure analysis information in line 1 and your nutrient recommendations for the next crop in line 4. If you do not know these numbers, typical manure nutrient values and crop removal rates can be found in reference tables 4 and 5. The manure application rate to meet N needs will automatically calculate in line 5a. Enter your actual manure application rate in line 5b.</t>
  </si>
  <si>
    <t>Nutrients of Value</t>
  </si>
  <si>
    <t xml:space="preserve">This section will automatically calculate `for you. If you are seeing errors in the cells, verify that you have entered all necessary information above. 
Total available N in line 6 should not exceed total nitrogen on line for by more than 20 percent. If it does, the box will turn red, indicating there is a problem. 
Lines 6, 7, 8 and 9 calculate the amount of nutrients in the manure that can be credited as contributing to future crop production, given the soil test and nutrient recommendations given in the Field Information box and line 4. The NebGuide explains the calculations for each nutrient separately. The nitrogen calculations are bit more complicated since there is only value of the nitrogen released if a grass crop is grown, therefore the future crop rotation is important. </t>
  </si>
  <si>
    <t>Total and Net Value</t>
  </si>
  <si>
    <t>Fill in the nutrient costs if you were using commercial fertilizer instead of manure in line 10.
In line 12, estimate the yield increase for the next 4 years crops as well as the price of that crop per unit. 
Enter the total costs for hauling, spreading and and incorporation of the manure in line 15.</t>
  </si>
  <si>
    <t>Need</t>
  </si>
  <si>
    <t xml:space="preserve">Line 17 reports the amount of nutrients that are still needed for the next crop after manure application. </t>
  </si>
  <si>
    <t>Calculating the Value of Manure</t>
  </si>
  <si>
    <t xml:space="preserve"> for Crop Production</t>
  </si>
  <si>
    <r>
      <t xml:space="preserve">This worksheet is part of NebGuide G1519, </t>
    </r>
    <r>
      <rPr>
        <i/>
        <sz val="12"/>
        <color theme="1"/>
        <rFont val="Calibri"/>
        <family val="2"/>
        <scheme val="minor"/>
      </rPr>
      <t>Calculating the Value of Manure for Crop Production</t>
    </r>
    <r>
      <rPr>
        <sz val="12"/>
        <color theme="1"/>
        <rFont val="Calibri"/>
        <family val="2"/>
        <scheme val="minor"/>
      </rPr>
      <t>.</t>
    </r>
  </si>
  <si>
    <t>Date:</t>
  </si>
  <si>
    <t>Bray-1 P, Mehlich-3</t>
  </si>
  <si>
    <t>Field:</t>
  </si>
  <si>
    <r>
      <t>Air Temperature (</t>
    </r>
    <r>
      <rPr>
        <sz val="11"/>
        <color theme="1"/>
        <rFont val="Times New Roman"/>
        <family val="1"/>
      </rPr>
      <t>°</t>
    </r>
    <r>
      <rPr>
        <sz val="11"/>
        <color theme="1"/>
        <rFont val="Calibri"/>
        <family val="2"/>
        <scheme val="minor"/>
      </rPr>
      <t>F):</t>
    </r>
  </si>
  <si>
    <t>Olsen</t>
  </si>
  <si>
    <t>Next Crop:</t>
  </si>
  <si>
    <t>Manure Source:</t>
  </si>
  <si>
    <t>yes</t>
  </si>
  <si>
    <t>Yes, more than 0.40"</t>
  </si>
  <si>
    <t>Manure Type:</t>
  </si>
  <si>
    <t>no</t>
  </si>
  <si>
    <t>Yes, 0.40" or less</t>
  </si>
  <si>
    <t>Is the soil sandy?</t>
  </si>
  <si>
    <t>Incorporation time:</t>
  </si>
  <si>
    <t>corn / sorghum</t>
  </si>
  <si>
    <t>No</t>
  </si>
  <si>
    <t>Soil Test P:</t>
  </si>
  <si>
    <r>
      <t>ppm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</si>
  <si>
    <t>soybeans</t>
  </si>
  <si>
    <t>Type of P Analysis:</t>
  </si>
  <si>
    <t>grass</t>
  </si>
  <si>
    <t>Soil Test K:</t>
  </si>
  <si>
    <t>ppm</t>
  </si>
  <si>
    <t>Nitrogen</t>
  </si>
  <si>
    <r>
      <t>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</si>
  <si>
    <r>
      <t>K</t>
    </r>
    <r>
      <rPr>
        <vertAlign val="subscript"/>
        <sz val="11"/>
        <color theme="1"/>
        <rFont val="Calibri"/>
        <family val="2"/>
        <scheme val="minor"/>
      </rPr>
      <t>2</t>
    </r>
    <r>
      <rPr>
        <sz val="11"/>
        <color theme="1"/>
        <rFont val="Calibri"/>
        <family val="2"/>
        <scheme val="minor"/>
      </rPr>
      <t>O</t>
    </r>
  </si>
  <si>
    <t>Sulfur</t>
  </si>
  <si>
    <t>Zinc</t>
  </si>
  <si>
    <t>2+ years of forage legume</t>
  </si>
  <si>
    <t>Soil Test S:</t>
  </si>
  <si>
    <t>Ammonium N</t>
  </si>
  <si>
    <t>Organic N</t>
  </si>
  <si>
    <t>Total N</t>
  </si>
  <si>
    <t>Not Incorporated</t>
  </si>
  <si>
    <t>Soil Test Zn:</t>
  </si>
  <si>
    <t>Immediately</t>
  </si>
  <si>
    <r>
      <t xml:space="preserve">1. Manure nutrient content from manure test report (lbs/ton, lbs/1000 gal, or lbs/acre-inch).
</t>
    </r>
    <r>
      <rPr>
        <i/>
        <sz val="9"/>
        <color theme="1"/>
        <rFont val="Calibri"/>
        <family val="2"/>
        <scheme val="minor"/>
      </rPr>
      <t>Book values can be found in Reference Table 4.</t>
    </r>
  </si>
  <si>
    <t>1 day later</t>
  </si>
  <si>
    <t>Ammonium N available this year</t>
  </si>
  <si>
    <r>
      <t xml:space="preserve">2. Nutrient availablility factors. 
</t>
    </r>
    <r>
      <rPr>
        <i/>
        <sz val="11"/>
        <color theme="1"/>
        <rFont val="Calibri"/>
        <family val="2"/>
        <scheme val="minor"/>
      </rPr>
      <t>See Tables 1 and 2 for nitrogen availability.</t>
    </r>
  </si>
  <si>
    <t>2 days later</t>
  </si>
  <si>
    <t>liquid &gt;50</t>
  </si>
  <si>
    <t>liquid &lt;=50</t>
  </si>
  <si>
    <t>solid</t>
  </si>
  <si>
    <t xml:space="preserve">3. Available nutrients (lbs/ton, lbs/1000 gal, or lbs/acre-inch). </t>
  </si>
  <si>
    <t>3 days later</t>
  </si>
  <si>
    <r>
      <t xml:space="preserve">4. Nutrient recommendations for the next crop (lbs/acre/year).
</t>
    </r>
    <r>
      <rPr>
        <i/>
        <sz val="9"/>
        <color theme="1"/>
        <rFont val="Calibri"/>
        <family val="2"/>
        <scheme val="minor"/>
      </rPr>
      <t>If you do not have recommendations, nutrient removal rates can be found in Reference Table 5.</t>
    </r>
  </si>
  <si>
    <t>7+ days later</t>
  </si>
  <si>
    <r>
      <t xml:space="preserve">organic N this year </t>
    </r>
    <r>
      <rPr>
        <sz val="11"/>
        <color theme="1"/>
        <rFont val="Calibri"/>
        <family val="2"/>
      </rPr>
      <t>↓</t>
    </r>
  </si>
  <si>
    <t>immediately</t>
  </si>
  <si>
    <t>5a. Manure application rate to meet crop nitrogen rate (tons/acre, 1000 gal/acre, or acre-inches).</t>
  </si>
  <si>
    <t>Beef Solid</t>
  </si>
  <si>
    <t>5b. Actual manure application rate (tons/acre, 1000 gal/acre, or acre-inches).</t>
  </si>
  <si>
    <t>Beef Liquid</t>
  </si>
  <si>
    <t>Nitrients of Value</t>
  </si>
  <si>
    <t>6. Total nutrients available (lbs/acre).</t>
  </si>
  <si>
    <t>Dairy Solid</t>
  </si>
  <si>
    <t>7. Nutrient need for four years (except N) (lbs/acre).</t>
  </si>
  <si>
    <t>Dairy Liquid</t>
  </si>
  <si>
    <t>8. Additional nutrients of value (lbs/acre).</t>
  </si>
  <si>
    <t>Composted Feedlot</t>
  </si>
  <si>
    <t xml:space="preserve">9. Total nutrients of value (lbs/acre). </t>
  </si>
  <si>
    <t>Layer (no bedding)</t>
  </si>
  <si>
    <t>10. Fertilizer nutrient costs ($/lb).</t>
  </si>
  <si>
    <t>Poultry</t>
  </si>
  <si>
    <t>11. Manure nutrient values ($/acre).</t>
  </si>
  <si>
    <t>Swine Solid</t>
  </si>
  <si>
    <t>12. Estimated value of yield increase ($/acre).</t>
  </si>
  <si>
    <t>year 1 yield increase</t>
  </si>
  <si>
    <t>year 1 crop price</t>
  </si>
  <si>
    <t>year 2 yield increase</t>
  </si>
  <si>
    <t>year 2 crop price</t>
  </si>
  <si>
    <t>Swine Liquid</t>
  </si>
  <si>
    <t>year 3 yield increase</t>
  </si>
  <si>
    <t>year 3 crop price</t>
  </si>
  <si>
    <t>year 4 yield increase</t>
  </si>
  <si>
    <t>year 4 crop price</t>
  </si>
  <si>
    <t>13. Total value of applied manure ($/acre).</t>
  </si>
  <si>
    <t>14. Manure value per unit ($/ton, $/1000 gal, $/acre-inch).</t>
  </si>
  <si>
    <t>15. Manure costs: hauling, spreading, and incorporation ($/acre).</t>
  </si>
  <si>
    <t>16. Net value of manure ($/acre).</t>
  </si>
  <si>
    <r>
      <t xml:space="preserve">17. Nutrients still needed for </t>
    </r>
    <r>
      <rPr>
        <i/>
        <sz val="11"/>
        <color theme="1"/>
        <rFont val="Calibri"/>
        <family val="2"/>
        <scheme val="minor"/>
      </rPr>
      <t>this</t>
    </r>
    <r>
      <rPr>
        <sz val="11"/>
        <color theme="1"/>
        <rFont val="Calibri"/>
        <family val="2"/>
        <scheme val="minor"/>
      </rPr>
      <t xml:space="preserve"> year's crop (lbs/acre). </t>
    </r>
  </si>
  <si>
    <t>Dad's 80, S-20 Ac</t>
  </si>
  <si>
    <t>Upper Lots</t>
  </si>
  <si>
    <t>Continuous Corn?</t>
  </si>
  <si>
    <t/>
  </si>
  <si>
    <t>Table 1. Fraction of ammonium nitrogen available this year.</t>
  </si>
  <si>
    <t>Sidedress Application</t>
  </si>
  <si>
    <t>Injected</t>
  </si>
  <si>
    <t>Sprinkler Irrigated</t>
  </si>
  <si>
    <t>&gt; 0.4" applied</t>
  </si>
  <si>
    <t>≤ 0.4" applied</t>
  </si>
  <si>
    <t>Preplant Application and Not Incorporated</t>
  </si>
  <si>
    <t>Surface - spring or fall</t>
  </si>
  <si>
    <t>Preplant Application and Incorporated</t>
  </si>
  <si>
    <t>Solid</t>
  </si>
  <si>
    <r>
      <t>Liquid Applied When Air Temperature is Above 50</t>
    </r>
    <r>
      <rPr>
        <i/>
        <sz val="11"/>
        <color theme="1"/>
        <rFont val="Times New Roman"/>
        <family val="1"/>
      </rPr>
      <t>°</t>
    </r>
    <r>
      <rPr>
        <i/>
        <sz val="11"/>
        <color theme="1"/>
        <rFont val="Calibri"/>
        <family val="2"/>
      </rPr>
      <t>F</t>
    </r>
  </si>
  <si>
    <t>Liquid Applied When Air Temperature is At or Below 50°F</t>
  </si>
  <si>
    <t>One day later</t>
  </si>
  <si>
    <t>Two days later</t>
  </si>
  <si>
    <t>Three days later</t>
  </si>
  <si>
    <t>Seven or more days later</t>
  </si>
  <si>
    <t>Table 2. Fraction of organic nitrogen available this year.</t>
  </si>
  <si>
    <t>Beef/Dairy Manure</t>
  </si>
  <si>
    <t>Solid or stored liquid</t>
  </si>
  <si>
    <t>Composted feedlot</t>
  </si>
  <si>
    <t>Poultry Manure</t>
  </si>
  <si>
    <t>Layers with no bedding</t>
  </si>
  <si>
    <t>All other poultry</t>
  </si>
  <si>
    <t>Swine Manure</t>
  </si>
  <si>
    <t>Table 3. Organic nitrogen released over time.</t>
  </si>
  <si>
    <t>Rotation</t>
  </si>
  <si>
    <t>corn-soybeans</t>
  </si>
  <si>
    <t>corn-corn</t>
  </si>
  <si>
    <t>soybeans - corn</t>
  </si>
  <si>
    <t>corn-alfalfa-alfalfa</t>
  </si>
  <si>
    <t>Table 4. Typical Manure Values</t>
  </si>
  <si>
    <t>% Dry Matter</t>
  </si>
  <si>
    <r>
      <t>P</t>
    </r>
    <r>
      <rPr>
        <i/>
        <vertAlign val="subscript"/>
        <sz val="11"/>
        <color theme="1"/>
        <rFont val="Calibri"/>
        <family val="2"/>
        <scheme val="minor"/>
      </rPr>
      <t>2</t>
    </r>
    <r>
      <rPr>
        <i/>
        <sz val="11"/>
        <color theme="1"/>
        <rFont val="Calibri"/>
        <family val="2"/>
        <scheme val="minor"/>
      </rPr>
      <t>O</t>
    </r>
    <r>
      <rPr>
        <i/>
        <vertAlign val="subscript"/>
        <sz val="11"/>
        <color theme="1"/>
        <rFont val="Calibri"/>
        <family val="2"/>
        <scheme val="minor"/>
      </rPr>
      <t>5</t>
    </r>
  </si>
  <si>
    <r>
      <t>K</t>
    </r>
    <r>
      <rPr>
        <i/>
        <vertAlign val="subscript"/>
        <sz val="11"/>
        <color theme="1"/>
        <rFont val="Calibri"/>
        <family val="2"/>
        <scheme val="minor"/>
      </rPr>
      <t>2</t>
    </r>
    <r>
      <rPr>
        <i/>
        <sz val="11"/>
        <color theme="1"/>
        <rFont val="Calibri"/>
        <family val="2"/>
        <scheme val="minor"/>
      </rPr>
      <t>O</t>
    </r>
  </si>
  <si>
    <t>Ammonium-N</t>
  </si>
  <si>
    <t>Organic-N</t>
  </si>
  <si>
    <t>Slurry Manure</t>
  </si>
  <si>
    <t>----- lbs. of nutrient per 1,000 gallons of manure -----</t>
  </si>
  <si>
    <t>Dairy</t>
  </si>
  <si>
    <r>
      <t>Beef</t>
    </r>
    <r>
      <rPr>
        <vertAlign val="superscript"/>
        <sz val="11"/>
        <color theme="1"/>
        <rFont val="Calibri"/>
        <family val="2"/>
        <scheme val="minor"/>
      </rPr>
      <t>†</t>
    </r>
  </si>
  <si>
    <t>Swine (finisher, wet-dry feeder)</t>
  </si>
  <si>
    <t>Swine (slurry storage, dry feeder)</t>
  </si>
  <si>
    <t>Swine (flush building)</t>
  </si>
  <si>
    <r>
      <t>Layer</t>
    </r>
    <r>
      <rPr>
        <vertAlign val="superscript"/>
        <sz val="11"/>
        <color theme="1"/>
        <rFont val="Calibri"/>
        <family val="2"/>
        <scheme val="minor"/>
      </rPr>
      <t>¥</t>
    </r>
  </si>
  <si>
    <r>
      <t>Dairy (lagoon sludge)</t>
    </r>
    <r>
      <rPr>
        <vertAlign val="superscript"/>
        <sz val="11"/>
        <color theme="1"/>
        <rFont val="Calibri"/>
        <family val="2"/>
        <scheme val="minor"/>
      </rPr>
      <t>*</t>
    </r>
  </si>
  <si>
    <t>Swine (lagoon sludge)</t>
  </si>
  <si>
    <t>Solid Manure</t>
  </si>
  <si>
    <t>----- lbs. of nutrient per ton of manure -----</t>
  </si>
  <si>
    <t>Beef (dirt lot)</t>
  </si>
  <si>
    <r>
      <t>Beef (paved lot)</t>
    </r>
    <r>
      <rPr>
        <vertAlign val="superscript"/>
        <sz val="11"/>
        <color theme="1"/>
        <rFont val="Calibri"/>
        <family val="2"/>
        <scheme val="minor"/>
      </rPr>
      <t>*</t>
    </r>
  </si>
  <si>
    <r>
      <t>Beef (bedded pack barn)</t>
    </r>
    <r>
      <rPr>
        <vertAlign val="superscript"/>
        <sz val="11"/>
        <color theme="1"/>
        <rFont val="Calibri"/>
        <family val="2"/>
        <scheme val="minor"/>
      </rPr>
      <t>†</t>
    </r>
  </si>
  <si>
    <r>
      <t>Swine (hoop barns)</t>
    </r>
    <r>
      <rPr>
        <vertAlign val="superscript"/>
        <sz val="11"/>
        <color theme="1"/>
        <rFont val="Calibri"/>
        <family val="2"/>
        <scheme val="minor"/>
      </rPr>
      <t>‡</t>
    </r>
  </si>
  <si>
    <t>Dairy (scraped earthen lots)</t>
  </si>
  <si>
    <t>Broiler (litter from house)</t>
  </si>
  <si>
    <t>Layer</t>
  </si>
  <si>
    <t>Turkey (grower house litter)</t>
  </si>
  <si>
    <t>Liquid Effluent from lagoon or holding pond</t>
  </si>
  <si>
    <t>----- lbs. of nutrient per acre-inch -----</t>
  </si>
  <si>
    <r>
      <t>Beef (runoff holding pond)</t>
    </r>
    <r>
      <rPr>
        <vertAlign val="superscript"/>
        <sz val="11"/>
        <color theme="1"/>
        <rFont val="Calibri"/>
        <family val="2"/>
        <scheme val="minor"/>
      </rPr>
      <t>†</t>
    </r>
  </si>
  <si>
    <t>Swine (lagoon)</t>
  </si>
  <si>
    <t>Dairy (lagoon)</t>
  </si>
  <si>
    <t>Values are based upon ASABE, 2005, D384.2; Manure Production and Characteristics with exception of those noted with the superscripts described below. Please note that these values have not been updated by the ASABE since 2005 and therefore might not accurately reflect manure produced by livestock systems that are feeding distillers grains.</t>
  </si>
  <si>
    <r>
      <rPr>
        <vertAlign val="superscript"/>
        <sz val="11"/>
        <color theme="1"/>
        <rFont val="Calibri"/>
        <family val="2"/>
        <scheme val="minor"/>
      </rPr>
      <t xml:space="preserve">† </t>
    </r>
    <r>
      <rPr>
        <sz val="11"/>
        <color theme="1"/>
        <rFont val="Calibri"/>
        <family val="2"/>
        <scheme val="minor"/>
      </rPr>
      <t>Values based upon Iowa State publication PM1867, revised 2015.</t>
    </r>
  </si>
  <si>
    <r>
      <rPr>
        <vertAlign val="superscript"/>
        <sz val="11"/>
        <color theme="1"/>
        <rFont val="Calibri"/>
        <family val="2"/>
        <scheme val="minor"/>
      </rPr>
      <t>¥ </t>
    </r>
    <r>
      <rPr>
        <sz val="11"/>
        <color theme="1"/>
        <rFont val="Calibri"/>
        <family val="2"/>
        <scheme val="minor"/>
      </rPr>
      <t>Values based upon North Carolina State University publication AG-439-5, revised 1997.</t>
    </r>
  </si>
  <si>
    <r>
      <rPr>
        <vertAlign val="superscript"/>
        <sz val="11"/>
        <color theme="1"/>
        <rFont val="Calibri"/>
        <family val="2"/>
        <scheme val="minor"/>
      </rPr>
      <t>‡ </t>
    </r>
    <r>
      <rPr>
        <sz val="11"/>
        <color theme="1"/>
        <rFont val="Calibri"/>
        <family val="2"/>
        <scheme val="minor"/>
      </rPr>
      <t>Values based upon University of Missouri publication EQ 352, revised 2003.</t>
    </r>
  </si>
  <si>
    <t>Table 5. Crop removal rates.</t>
  </si>
  <si>
    <t>Crop</t>
  </si>
  <si>
    <t>Test Weight</t>
  </si>
  <si>
    <t>Dry Matter, %</t>
  </si>
  <si>
    <t>N</t>
  </si>
  <si>
    <t>Units</t>
  </si>
  <si>
    <t>Corn (grain)</t>
  </si>
  <si>
    <t>lb/bu</t>
  </si>
  <si>
    <t>Corn (stover)</t>
  </si>
  <si>
    <t>lb/ton</t>
  </si>
  <si>
    <t>Corn (silage)</t>
  </si>
  <si>
    <t>Oats (grain)</t>
  </si>
  <si>
    <t>Oats (straw)</t>
  </si>
  <si>
    <t>Wheat (grain)</t>
  </si>
  <si>
    <t>Wheat (straw)</t>
  </si>
  <si>
    <t>Small grain hay</t>
  </si>
  <si>
    <t>Soybeans (grain)</t>
  </si>
  <si>
    <t>Alfalfa (hay)</t>
  </si>
  <si>
    <t>Alfalfa (silage)</t>
  </si>
  <si>
    <t>Other crop information can be found on page 89 of the Manure Application Workbook, which can be found at http://go.unl.edu/manure_workbooks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</si>
</sst>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sz val="11"/>
      <name val="Calibri"/>
      <family val="2"/>
      <scheme val="minor"/>
    </font>
    <font>
      <sz val="11"/>
      <color theme="1"/>
      <name val="Calibri"/>
      <family val="2"/>
    </font>
    <font>
      <vertAlign val="subscript"/>
      <sz val="11"/>
      <color theme="1"/>
      <name val="Calibri"/>
      <family val="2"/>
      <scheme val="minor"/>
    </font>
    <font>
      <sz val="11"/>
      <color theme="1"/>
      <name val="Times New Roman"/>
      <family val="1"/>
    </font>
    <font>
      <b/>
      <sz val="28"/>
      <color theme="1"/>
      <name val="Calibri"/>
      <family val="2"/>
      <scheme val="minor"/>
    </font>
    <font>
      <i/>
      <sz val="11"/>
      <color theme="1"/>
      <name val="Times New Roman"/>
      <family val="1"/>
    </font>
    <font>
      <i/>
      <sz val="11"/>
      <color theme="1"/>
      <name val="Calibri"/>
      <family val="2"/>
    </font>
    <font>
      <b/>
      <sz val="12"/>
      <name val="Arial"/>
      <family val="2"/>
    </font>
    <font>
      <u/>
      <sz val="11"/>
      <color theme="10"/>
      <name val="Calibri"/>
      <family val="2"/>
      <scheme val="minor"/>
    </font>
    <font>
      <sz val="12"/>
      <color theme="1"/>
      <name val="Calibri"/>
      <family val="2"/>
      <scheme val="minor"/>
    </font>
    <font>
      <i/>
      <sz val="12"/>
      <color theme="1"/>
      <name val="Calibri"/>
      <family val="2"/>
      <scheme val="minor"/>
    </font>
    <font>
      <b/>
      <sz val="12"/>
      <color theme="1"/>
      <name val="Calibri"/>
      <family val="2"/>
      <scheme val="minor"/>
    </font>
    <font>
      <b/>
      <i/>
      <sz val="11"/>
      <color theme="1"/>
      <name val="Calibri"/>
      <family val="2"/>
      <scheme val="minor"/>
    </font>
    <font>
      <vertAlign val="superscript"/>
      <sz val="11"/>
      <color theme="1"/>
      <name val="Calibri"/>
      <family val="2"/>
      <scheme val="minor"/>
    </font>
    <font>
      <i/>
      <vertAlign val="subscript"/>
      <sz val="11"/>
      <color theme="1"/>
      <name val="Calibri"/>
      <family val="2"/>
      <scheme val="minor"/>
    </font>
    <font>
      <i/>
      <sz val="9"/>
      <color theme="1"/>
      <name val="Calibri"/>
      <family val="2"/>
      <scheme val="minor"/>
    </font>
    <font>
      <sz val="12"/>
      <color theme="0"/>
      <name val="Arial"/>
      <family val="2"/>
    </font>
    <font>
      <sz val="12"/>
      <color theme="1"/>
      <name val="Arial"/>
      <family val="2"/>
    </font>
    <font>
      <b/>
      <sz val="12"/>
      <color theme="1"/>
      <name val="Arial"/>
      <family val="2"/>
    </font>
    <font>
      <vertAlign val="subscript"/>
      <sz val="12"/>
      <color theme="1"/>
      <name val="Arial"/>
      <family val="2"/>
    </font>
    <font>
      <u/>
      <sz val="12"/>
      <color theme="10"/>
      <name val="Arial"/>
      <family val="2"/>
    </font>
    <font>
      <sz val="12"/>
      <name val="Arial"/>
      <family val="2"/>
    </font>
  </fonts>
  <fills count="7">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99"/>
        <bgColor indexed="64"/>
      </patternFill>
    </fill>
  </fills>
  <borders count="55">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14" fillId="0" borderId="0" applyNumberFormat="0" applyFill="0" applyBorder="0" applyAlignment="0" applyProtection="0"/>
  </cellStyleXfs>
  <cellXfs count="246">
    <xf numFmtId="0" fontId="0" fillId="0" borderId="0" xfId="0"/>
    <xf numFmtId="0" fontId="0" fillId="2" borderId="0" xfId="0" applyFill="1"/>
    <xf numFmtId="0" fontId="0" fillId="0" borderId="0" xfId="0" applyAlignment="1">
      <alignment horizontal="center"/>
    </xf>
    <xf numFmtId="0" fontId="0" fillId="2" borderId="0" xfId="0" applyFill="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3" borderId="2" xfId="0" applyFill="1" applyBorder="1" applyAlignment="1">
      <alignment horizontal="center" vertical="center"/>
    </xf>
    <xf numFmtId="0" fontId="0" fillId="2" borderId="0" xfId="0" applyFill="1" applyAlignment="1">
      <alignment vertical="center"/>
    </xf>
    <xf numFmtId="44" fontId="6" fillId="4" borderId="12" xfId="1" applyFont="1" applyFill="1" applyBorder="1" applyAlignment="1" applyProtection="1">
      <alignment vertical="center"/>
    </xf>
    <xf numFmtId="0" fontId="6" fillId="4" borderId="12" xfId="1" applyNumberFormat="1" applyFont="1" applyFill="1" applyBorder="1" applyAlignment="1" applyProtection="1">
      <alignment horizontal="center" vertical="center"/>
    </xf>
    <xf numFmtId="0" fontId="0" fillId="4" borderId="12" xfId="0" applyFill="1" applyBorder="1" applyAlignment="1">
      <alignment horizontal="center"/>
    </xf>
    <xf numFmtId="44" fontId="6" fillId="0" borderId="12" xfId="1" applyFont="1" applyFill="1" applyBorder="1" applyAlignment="1" applyProtection="1">
      <alignment horizontal="center" vertical="center" wrapText="1"/>
    </xf>
    <xf numFmtId="0" fontId="6" fillId="0" borderId="12" xfId="0" applyFont="1"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vertical="center"/>
    </xf>
    <xf numFmtId="0" fontId="0" fillId="5" borderId="22" xfId="0" applyFill="1" applyBorder="1" applyAlignment="1">
      <alignment vertical="center"/>
    </xf>
    <xf numFmtId="44" fontId="0" fillId="0" borderId="12" xfId="1" applyFont="1" applyFill="1" applyBorder="1" applyAlignment="1" applyProtection="1">
      <alignment horizontal="center" vertical="center" wrapText="1"/>
    </xf>
    <xf numFmtId="0" fontId="0" fillId="5" borderId="26" xfId="0" applyFill="1" applyBorder="1" applyAlignment="1">
      <alignment vertical="center"/>
    </xf>
    <xf numFmtId="0" fontId="0" fillId="5" borderId="27" xfId="0" applyFill="1" applyBorder="1" applyAlignment="1">
      <alignment vertical="center"/>
    </xf>
    <xf numFmtId="0" fontId="0" fillId="3" borderId="12" xfId="0" applyFill="1" applyBorder="1" applyAlignment="1">
      <alignment horizontal="center" vertical="center"/>
    </xf>
    <xf numFmtId="0" fontId="0" fillId="5" borderId="28" xfId="0" applyFill="1" applyBorder="1" applyAlignment="1">
      <alignment vertical="center"/>
    </xf>
    <xf numFmtId="0" fontId="0" fillId="5" borderId="29" xfId="0" applyFill="1" applyBorder="1" applyAlignment="1">
      <alignment vertical="center"/>
    </xf>
    <xf numFmtId="44" fontId="0" fillId="4" borderId="30" xfId="1" applyFont="1" applyFill="1" applyBorder="1" applyAlignment="1" applyProtection="1">
      <alignment horizontal="center" vertical="center"/>
    </xf>
    <xf numFmtId="44" fontId="0" fillId="4" borderId="31" xfId="1" applyFont="1" applyFill="1" applyBorder="1" applyAlignment="1" applyProtection="1">
      <alignment horizontal="center" vertical="center"/>
    </xf>
    <xf numFmtId="0" fontId="0" fillId="3" borderId="31" xfId="0" applyFill="1" applyBorder="1" applyAlignment="1">
      <alignment horizontal="center" vertical="center"/>
    </xf>
    <xf numFmtId="1" fontId="6" fillId="0" borderId="2" xfId="0" applyNumberFormat="1" applyFont="1" applyBorder="1" applyAlignment="1">
      <alignment horizontal="center" vertical="center"/>
    </xf>
    <xf numFmtId="0" fontId="0" fillId="0" borderId="11" xfId="0" applyBorder="1" applyAlignment="1">
      <alignment horizontal="center" vertical="center" wrapText="1"/>
    </xf>
    <xf numFmtId="1" fontId="6" fillId="0" borderId="12" xfId="0" applyNumberFormat="1"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5" borderId="0" xfId="0" applyFill="1" applyAlignment="1">
      <alignment vertical="center"/>
    </xf>
    <xf numFmtId="1" fontId="0" fillId="0" borderId="30" xfId="0" applyNumberFormat="1" applyBorder="1" applyAlignment="1">
      <alignment horizontal="center" vertical="center"/>
    </xf>
    <xf numFmtId="1" fontId="0" fillId="0" borderId="31" xfId="0" applyNumberFormat="1" applyBorder="1" applyAlignment="1">
      <alignment horizontal="center" vertical="center"/>
    </xf>
    <xf numFmtId="0" fontId="0" fillId="3" borderId="37" xfId="0" applyFill="1" applyBorder="1" applyAlignment="1">
      <alignment horizontal="center" vertical="center"/>
    </xf>
    <xf numFmtId="0" fontId="0" fillId="3" borderId="38" xfId="0" applyFill="1" applyBorder="1" applyAlignment="1">
      <alignment horizontal="center" vertical="center"/>
    </xf>
    <xf numFmtId="0" fontId="0" fillId="5" borderId="40" xfId="0" applyFill="1" applyBorder="1" applyAlignment="1">
      <alignment vertical="center"/>
    </xf>
    <xf numFmtId="0" fontId="0" fillId="5" borderId="41" xfId="0" applyFill="1" applyBorder="1" applyAlignment="1">
      <alignment vertical="center"/>
    </xf>
    <xf numFmtId="0" fontId="0" fillId="3" borderId="11" xfId="0" applyFill="1" applyBorder="1" applyAlignment="1">
      <alignment horizontal="center" vertical="center"/>
    </xf>
    <xf numFmtId="0" fontId="0" fillId="0" borderId="0" xfId="0" applyAlignment="1">
      <alignment vertical="center" wrapText="1"/>
    </xf>
    <xf numFmtId="0" fontId="0" fillId="5" borderId="43" xfId="0" applyFill="1" applyBorder="1" applyAlignment="1">
      <alignment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0" fontId="6" fillId="0" borderId="12" xfId="0" applyFont="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0" borderId="26" xfId="0" applyBorder="1" applyAlignment="1">
      <alignment horizontal="left"/>
    </xf>
    <xf numFmtId="0" fontId="0" fillId="0" borderId="36" xfId="0" applyBorder="1"/>
    <xf numFmtId="0" fontId="0" fillId="4" borderId="36" xfId="0" applyFill="1" applyBorder="1" applyAlignment="1">
      <alignment horizontal="left" indent="1"/>
    </xf>
    <xf numFmtId="0" fontId="0" fillId="0" borderId="36" xfId="0" applyBorder="1" applyAlignment="1">
      <alignment horizontal="right"/>
    </xf>
    <xf numFmtId="0" fontId="0" fillId="0" borderId="27" xfId="0" applyBorder="1" applyAlignment="1">
      <alignment horizontal="right"/>
    </xf>
    <xf numFmtId="0" fontId="0" fillId="5" borderId="46" xfId="0" applyFill="1" applyBorder="1" applyAlignment="1">
      <alignment vertical="center"/>
    </xf>
    <xf numFmtId="0" fontId="0" fillId="0" borderId="28" xfId="0" applyBorder="1" applyAlignment="1">
      <alignment horizontal="left"/>
    </xf>
    <xf numFmtId="0" fontId="2" fillId="0" borderId="0" xfId="0" applyFont="1" applyAlignment="1">
      <alignment vertical="center"/>
    </xf>
    <xf numFmtId="0" fontId="0" fillId="0" borderId="26" xfId="0" applyBorder="1" applyAlignment="1">
      <alignment horizontal="center"/>
    </xf>
    <xf numFmtId="0" fontId="0" fillId="0" borderId="36" xfId="0" applyBorder="1" applyAlignment="1">
      <alignment horizontal="right" vertical="center"/>
    </xf>
    <xf numFmtId="0" fontId="0" fillId="0" borderId="27" xfId="0" applyBorder="1" applyAlignment="1">
      <alignment vertical="center"/>
    </xf>
    <xf numFmtId="0" fontId="0" fillId="0" borderId="28" xfId="0" applyBorder="1" applyAlignment="1">
      <alignment horizontal="center"/>
    </xf>
    <xf numFmtId="0" fontId="0" fillId="0" borderId="29" xfId="0" applyBorder="1" applyAlignment="1">
      <alignment horizontal="center"/>
    </xf>
    <xf numFmtId="0" fontId="0" fillId="0" borderId="28" xfId="0" applyBorder="1" applyAlignment="1">
      <alignment vertical="center"/>
    </xf>
    <xf numFmtId="0" fontId="0" fillId="5" borderId="46" xfId="0" applyFill="1" applyBorder="1"/>
    <xf numFmtId="0" fontId="2" fillId="0" borderId="0" xfId="0" applyFont="1"/>
    <xf numFmtId="0" fontId="0" fillId="5" borderId="22" xfId="0" applyFill="1" applyBorder="1"/>
    <xf numFmtId="0" fontId="0" fillId="0" borderId="28" xfId="0" applyBorder="1"/>
    <xf numFmtId="14" fontId="0" fillId="0" borderId="28" xfId="0" applyNumberFormat="1" applyBorder="1"/>
    <xf numFmtId="14" fontId="0" fillId="0" borderId="0" xfId="0" applyNumberFormat="1" applyAlignment="1">
      <alignment horizontal="right"/>
    </xf>
    <xf numFmtId="14" fontId="0" fillId="0" borderId="29" xfId="0" applyNumberFormat="1" applyBorder="1"/>
    <xf numFmtId="0" fontId="0" fillId="0" borderId="40" xfId="0" applyBorder="1" applyAlignment="1">
      <alignment horizontal="center"/>
    </xf>
    <xf numFmtId="0" fontId="0" fillId="0" borderId="44" xfId="0" applyBorder="1" applyAlignment="1">
      <alignment horizontal="right"/>
    </xf>
    <xf numFmtId="0" fontId="0" fillId="0" borderId="41" xfId="0" applyBorder="1" applyAlignment="1">
      <alignment horizontal="center"/>
    </xf>
    <xf numFmtId="0" fontId="0" fillId="4" borderId="36" xfId="0" applyFill="1" applyBorder="1" applyAlignment="1" applyProtection="1">
      <alignment horizontal="left" indent="1"/>
      <protection locked="0"/>
    </xf>
    <xf numFmtId="0" fontId="0" fillId="4" borderId="31"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44" fontId="0" fillId="4" borderId="31" xfId="1" applyFont="1" applyFill="1" applyBorder="1" applyAlignment="1" applyProtection="1">
      <alignment horizontal="center" vertical="center"/>
      <protection locked="0"/>
    </xf>
    <xf numFmtId="44" fontId="0" fillId="4" borderId="30" xfId="1" applyFont="1" applyFill="1" applyBorder="1" applyAlignment="1" applyProtection="1">
      <alignment horizontal="center" vertical="center"/>
      <protection locked="0"/>
    </xf>
    <xf numFmtId="0" fontId="0" fillId="4" borderId="12" xfId="0" applyFill="1" applyBorder="1" applyAlignment="1" applyProtection="1">
      <alignment horizontal="center"/>
      <protection locked="0"/>
    </xf>
    <xf numFmtId="44" fontId="6" fillId="4" borderId="12" xfId="1" applyFont="1" applyFill="1" applyBorder="1" applyAlignment="1" applyProtection="1">
      <alignment vertical="center"/>
      <protection locked="0"/>
    </xf>
    <xf numFmtId="0" fontId="6" fillId="4" borderId="12" xfId="1" applyNumberFormat="1" applyFont="1" applyFill="1" applyBorder="1" applyAlignment="1" applyProtection="1">
      <alignment horizontal="center" vertical="center"/>
      <protection locked="0"/>
    </xf>
    <xf numFmtId="0" fontId="0" fillId="0" borderId="6" xfId="0" applyBorder="1" applyAlignment="1">
      <alignment horizontal="center" vertical="center" textRotation="90"/>
    </xf>
    <xf numFmtId="0" fontId="5" fillId="0" borderId="0" xfId="0" applyFont="1"/>
    <xf numFmtId="0" fontId="0" fillId="0" borderId="0" xfId="0" applyAlignment="1">
      <alignment horizontal="center" vertical="center"/>
    </xf>
    <xf numFmtId="0" fontId="5" fillId="0" borderId="0" xfId="0" applyFont="1" applyAlignment="1">
      <alignment horizontal="right" vertical="center"/>
    </xf>
    <xf numFmtId="0" fontId="5" fillId="0" borderId="36" xfId="0" applyFont="1" applyBorder="1"/>
    <xf numFmtId="0" fontId="0" fillId="0" borderId="36" xfId="0" applyBorder="1" applyAlignment="1">
      <alignment vertical="center"/>
    </xf>
    <xf numFmtId="0" fontId="3" fillId="0" borderId="0" xfId="0" applyFont="1"/>
    <xf numFmtId="0" fontId="0" fillId="0" borderId="36" xfId="0" applyBorder="1" applyAlignment="1">
      <alignment horizontal="center"/>
    </xf>
    <xf numFmtId="164" fontId="0" fillId="4" borderId="38" xfId="0" applyNumberFormat="1" applyFill="1" applyBorder="1" applyAlignment="1" applyProtection="1">
      <alignment horizontal="center" vertical="center"/>
      <protection locked="0"/>
    </xf>
    <xf numFmtId="164" fontId="0" fillId="4" borderId="38" xfId="0" applyNumberFormat="1" applyFill="1" applyBorder="1" applyAlignment="1">
      <alignment horizontal="center" vertical="center"/>
    </xf>
    <xf numFmtId="0" fontId="3" fillId="0" borderId="36" xfId="0" applyFont="1" applyBorder="1" applyAlignment="1">
      <alignment horizontal="left"/>
    </xf>
    <xf numFmtId="0" fontId="3" fillId="0" borderId="0" xfId="0" applyFont="1" applyAlignment="1">
      <alignment horizontal="left"/>
    </xf>
    <xf numFmtId="0" fontId="3" fillId="0" borderId="36" xfId="0" applyFont="1" applyBorder="1"/>
    <xf numFmtId="0" fontId="18" fillId="0" borderId="0" xfId="0" applyFont="1" applyAlignment="1">
      <alignment horizontal="center"/>
    </xf>
    <xf numFmtId="0" fontId="5" fillId="0" borderId="0" xfId="0" applyFont="1" applyAlignment="1">
      <alignment wrapText="1"/>
    </xf>
    <xf numFmtId="164" fontId="0" fillId="0" borderId="0" xfId="0" applyNumberFormat="1" applyAlignment="1">
      <alignment horizontal="center"/>
    </xf>
    <xf numFmtId="0" fontId="0" fillId="5" borderId="41" xfId="0" applyFill="1" applyBorder="1"/>
    <xf numFmtId="0" fontId="0" fillId="5" borderId="27" xfId="0" applyFill="1" applyBorder="1"/>
    <xf numFmtId="0" fontId="0" fillId="5" borderId="43" xfId="0" applyFill="1" applyBorder="1"/>
    <xf numFmtId="0" fontId="7" fillId="0" borderId="0" xfId="0" applyFont="1" applyAlignment="1">
      <alignment vertical="center"/>
    </xf>
    <xf numFmtId="2" fontId="0" fillId="5" borderId="0" xfId="0" applyNumberFormat="1" applyFill="1" applyAlignment="1">
      <alignment vertical="center"/>
    </xf>
    <xf numFmtId="2" fontId="0" fillId="5" borderId="28" xfId="0" applyNumberFormat="1" applyFill="1" applyBorder="1" applyAlignment="1">
      <alignment vertical="center"/>
    </xf>
    <xf numFmtId="2" fontId="0" fillId="5" borderId="36" xfId="0" applyNumberFormat="1" applyFill="1" applyBorder="1" applyAlignment="1">
      <alignment vertical="center"/>
    </xf>
    <xf numFmtId="2" fontId="0" fillId="5" borderId="26" xfId="0" applyNumberFormat="1" applyFill="1" applyBorder="1" applyAlignment="1">
      <alignment vertical="center"/>
    </xf>
    <xf numFmtId="44" fontId="0" fillId="0" borderId="12" xfId="1" applyFont="1" applyFill="1" applyBorder="1" applyAlignment="1" applyProtection="1">
      <alignment horizontal="center" vertical="center"/>
    </xf>
    <xf numFmtId="44" fontId="0" fillId="0" borderId="11" xfId="1" applyFont="1" applyFill="1" applyBorder="1" applyAlignment="1" applyProtection="1">
      <alignment horizontal="center" vertical="center"/>
    </xf>
    <xf numFmtId="0" fontId="0" fillId="4" borderId="0" xfId="0" applyFill="1" applyAlignment="1" applyProtection="1">
      <alignment horizontal="left" indent="1"/>
      <protection locked="0"/>
    </xf>
    <xf numFmtId="0" fontId="0" fillId="0" borderId="29" xfId="0" applyBorder="1" applyAlignment="1">
      <alignment horizontal="right"/>
    </xf>
    <xf numFmtId="0" fontId="0" fillId="0" borderId="0" xfId="0" applyAlignment="1">
      <alignment horizontal="right"/>
    </xf>
    <xf numFmtId="0" fontId="0" fillId="4" borderId="0" xfId="0" applyFill="1" applyAlignment="1">
      <alignment horizontal="left" indent="1"/>
    </xf>
    <xf numFmtId="0" fontId="5" fillId="0" borderId="33" xfId="0" applyFont="1" applyBorder="1" applyAlignment="1">
      <alignment horizontal="center"/>
    </xf>
    <xf numFmtId="0" fontId="5" fillId="0" borderId="18" xfId="0" applyFont="1" applyBorder="1" applyAlignment="1">
      <alignment horizontal="center"/>
    </xf>
    <xf numFmtId="2" fontId="0" fillId="0" borderId="0" xfId="0" applyNumberFormat="1" applyAlignment="1">
      <alignment horizontal="center" vertical="center"/>
    </xf>
    <xf numFmtId="2" fontId="0" fillId="0" borderId="36" xfId="0" applyNumberFormat="1" applyBorder="1" applyAlignment="1">
      <alignment horizontal="center"/>
    </xf>
    <xf numFmtId="2" fontId="0" fillId="0" borderId="0" xfId="0" applyNumberFormat="1" applyAlignment="1">
      <alignment horizontal="center"/>
    </xf>
    <xf numFmtId="0" fontId="22" fillId="2" borderId="0" xfId="0" applyFont="1" applyFill="1"/>
    <xf numFmtId="0" fontId="23" fillId="0" borderId="52" xfId="0" applyFont="1" applyBorder="1" applyAlignment="1">
      <alignment horizontal="right" wrapText="1"/>
    </xf>
    <xf numFmtId="0" fontId="23" fillId="0" borderId="52" xfId="0" applyFont="1" applyBorder="1" applyAlignment="1">
      <alignment wrapText="1"/>
    </xf>
    <xf numFmtId="0" fontId="13" fillId="0" borderId="52" xfId="0" applyFont="1" applyBorder="1" applyAlignment="1">
      <alignment horizontal="right" vertical="center" wrapText="1"/>
    </xf>
    <xf numFmtId="0" fontId="27" fillId="0" borderId="52" xfId="0" applyFont="1" applyBorder="1" applyAlignment="1">
      <alignment wrapText="1"/>
    </xf>
    <xf numFmtId="164" fontId="13" fillId="0" borderId="12" xfId="0" applyNumberFormat="1" applyFont="1" applyBorder="1" applyAlignment="1">
      <alignment horizontal="right" vertical="center" wrapText="1"/>
    </xf>
    <xf numFmtId="0" fontId="23" fillId="0" borderId="12" xfId="0" applyFont="1" applyBorder="1" applyAlignment="1">
      <alignment wrapText="1"/>
    </xf>
    <xf numFmtId="0" fontId="23" fillId="0" borderId="0" xfId="0" applyFont="1"/>
    <xf numFmtId="0" fontId="26" fillId="0" borderId="0" xfId="2" applyFont="1" applyProtection="1"/>
    <xf numFmtId="0" fontId="10" fillId="0" borderId="0" xfId="0" applyFont="1" applyAlignment="1">
      <alignment horizontal="center"/>
    </xf>
    <xf numFmtId="0" fontId="15" fillId="0" borderId="36" xfId="0" applyFont="1" applyBorder="1" applyAlignment="1">
      <alignment horizontal="center"/>
    </xf>
    <xf numFmtId="0" fontId="0" fillId="0" borderId="33" xfId="0" applyBorder="1" applyAlignment="1">
      <alignment horizontal="center" wrapText="1"/>
    </xf>
    <xf numFmtId="0" fontId="13" fillId="0" borderId="9" xfId="0" applyFont="1" applyBorder="1"/>
    <xf numFmtId="0" fontId="13" fillId="0" borderId="7" xfId="0" applyFont="1" applyBorder="1"/>
    <xf numFmtId="164" fontId="13" fillId="0" borderId="15" xfId="0" applyNumberFormat="1" applyFont="1" applyBorder="1" applyAlignment="1">
      <alignment wrapText="1"/>
    </xf>
    <xf numFmtId="164" fontId="13" fillId="0" borderId="13" xfId="0" applyNumberFormat="1" applyFont="1" applyBorder="1" applyAlignment="1">
      <alignment wrapText="1"/>
    </xf>
    <xf numFmtId="164" fontId="13" fillId="0" borderId="9" xfId="0" applyNumberFormat="1" applyFont="1" applyBorder="1"/>
    <xf numFmtId="164" fontId="13" fillId="0" borderId="7" xfId="0" applyNumberFormat="1" applyFont="1" applyBorder="1"/>
    <xf numFmtId="0" fontId="13" fillId="0" borderId="15" xfId="0" applyFont="1" applyBorder="1" applyAlignment="1">
      <alignment wrapText="1"/>
    </xf>
    <xf numFmtId="0" fontId="13" fillId="0" borderId="13" xfId="0" applyFont="1" applyBorder="1" applyAlignment="1">
      <alignment wrapText="1"/>
    </xf>
    <xf numFmtId="164" fontId="13" fillId="0" borderId="15" xfId="0" applyNumberFormat="1" applyFont="1" applyBorder="1"/>
    <xf numFmtId="164" fontId="13" fillId="0" borderId="13" xfId="0" applyNumberFormat="1" applyFont="1" applyBorder="1"/>
    <xf numFmtId="0" fontId="13" fillId="0" borderId="15" xfId="0" applyFont="1" applyBorder="1"/>
    <xf numFmtId="0" fontId="13" fillId="0" borderId="13" xfId="0" applyFont="1" applyBorder="1"/>
    <xf numFmtId="0" fontId="10" fillId="0" borderId="0" xfId="0" applyFont="1"/>
    <xf numFmtId="0" fontId="15" fillId="0" borderId="36" xfId="0" applyFont="1" applyBorder="1"/>
    <xf numFmtId="0" fontId="17" fillId="0" borderId="36" xfId="0" applyFont="1" applyBorder="1"/>
    <xf numFmtId="0" fontId="3" fillId="0" borderId="41" xfId="0" applyFont="1" applyBorder="1"/>
    <xf numFmtId="0" fontId="3" fillId="0" borderId="44" xfId="0" applyFont="1" applyBorder="1"/>
    <xf numFmtId="0" fontId="3" fillId="0" borderId="40" xfId="0" applyFont="1" applyBorder="1"/>
    <xf numFmtId="0" fontId="0" fillId="0" borderId="53" xfId="0" applyBorder="1" applyAlignment="1">
      <alignment wrapText="1"/>
    </xf>
    <xf numFmtId="0" fontId="0" fillId="0" borderId="32" xfId="0" applyBorder="1" applyAlignment="1">
      <alignment wrapText="1"/>
    </xf>
    <xf numFmtId="0" fontId="22" fillId="2" borderId="24" xfId="0" applyFont="1" applyFill="1" applyBorder="1"/>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44" fontId="6" fillId="0" borderId="12" xfId="1" applyFont="1" applyFill="1" applyBorder="1" applyAlignment="1" applyProtection="1">
      <alignment horizontal="center" vertical="center"/>
    </xf>
    <xf numFmtId="44" fontId="6" fillId="0" borderId="11" xfId="1" applyFont="1" applyFill="1" applyBorder="1" applyAlignment="1" applyProtection="1">
      <alignment horizontal="center" vertical="center"/>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44" fontId="0" fillId="0" borderId="12" xfId="0" applyNumberFormat="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44" fontId="0" fillId="0" borderId="12" xfId="1" applyFont="1" applyFill="1" applyBorder="1" applyAlignment="1" applyProtection="1">
      <alignment horizontal="center" vertical="center"/>
    </xf>
    <xf numFmtId="44" fontId="0" fillId="0" borderId="11" xfId="1" applyFont="1" applyFill="1" applyBorder="1" applyAlignment="1" applyProtection="1">
      <alignment horizontal="center" vertical="center"/>
    </xf>
    <xf numFmtId="44" fontId="0" fillId="4" borderId="12" xfId="1" applyFont="1" applyFill="1" applyBorder="1" applyAlignment="1" applyProtection="1">
      <alignment horizontal="center" vertical="center"/>
      <protection locked="0"/>
    </xf>
    <xf numFmtId="44" fontId="0" fillId="4" borderId="11" xfId="1" applyFont="1" applyFill="1" applyBorder="1" applyAlignment="1" applyProtection="1">
      <alignment horizontal="center" vertical="center"/>
      <protection locked="0"/>
    </xf>
    <xf numFmtId="0" fontId="0" fillId="5" borderId="41" xfId="0" applyFill="1" applyBorder="1" applyAlignment="1">
      <alignment horizontal="center" vertical="center" wrapText="1"/>
    </xf>
    <xf numFmtId="0" fontId="0" fillId="5" borderId="44" xfId="0" applyFill="1" applyBorder="1" applyAlignment="1">
      <alignment horizontal="center" vertical="center" wrapText="1"/>
    </xf>
    <xf numFmtId="0" fontId="0" fillId="5" borderId="40" xfId="0" applyFill="1" applyBorder="1" applyAlignment="1">
      <alignment horizontal="center" vertical="center" wrapText="1"/>
    </xf>
    <xf numFmtId="0" fontId="0" fillId="0" borderId="35" xfId="0" applyBorder="1" applyAlignment="1">
      <alignment horizontal="center" vertical="center" textRotation="90"/>
    </xf>
    <xf numFmtId="0" fontId="0" fillId="0" borderId="16" xfId="0" applyBorder="1" applyAlignment="1">
      <alignment horizontal="center" vertical="center" textRotation="90"/>
    </xf>
    <xf numFmtId="0" fontId="0" fillId="0" borderId="10" xfId="0" applyBorder="1" applyAlignment="1">
      <alignment horizontal="center" vertical="center" textRotation="90"/>
    </xf>
    <xf numFmtId="0" fontId="0" fillId="0" borderId="34" xfId="0" applyBorder="1" applyAlignment="1">
      <alignment horizontal="left" vertical="center" wrapText="1"/>
    </xf>
    <xf numFmtId="0" fontId="0" fillId="0" borderId="33" xfId="0" applyBorder="1" applyAlignment="1">
      <alignment horizontal="left" vertical="center" wrapText="1"/>
    </xf>
    <xf numFmtId="0" fontId="0" fillId="0" borderId="32" xfId="0" applyBorder="1" applyAlignment="1">
      <alignment horizontal="left" vertical="center" wrapText="1"/>
    </xf>
    <xf numFmtId="0" fontId="0" fillId="0" borderId="25" xfId="0" applyBorder="1" applyAlignment="1">
      <alignment horizontal="left" vertical="center" wrapText="1"/>
    </xf>
    <xf numFmtId="0" fontId="0" fillId="0" borderId="24" xfId="0" applyBorder="1" applyAlignment="1">
      <alignment horizontal="left" vertical="center" wrapText="1"/>
    </xf>
    <xf numFmtId="0" fontId="0" fillId="0" borderId="23" xfId="0" applyBorder="1" applyAlignment="1">
      <alignment horizontal="left" vertical="center" wrapText="1"/>
    </xf>
    <xf numFmtId="0" fontId="0" fillId="0" borderId="21" xfId="0"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0" fillId="0" borderId="19" xfId="0" applyBorder="1" applyAlignment="1">
      <alignment horizontal="left" vertical="center" wrapText="1"/>
    </xf>
    <xf numFmtId="0" fontId="0" fillId="0" borderId="18" xfId="0" applyBorder="1" applyAlignment="1">
      <alignment horizontal="left" vertical="center" wrapText="1"/>
    </xf>
    <xf numFmtId="0" fontId="0" fillId="0" borderId="17" xfId="0" applyBorder="1"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44"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50" xfId="0" applyBorder="1" applyAlignment="1">
      <alignment horizontal="center" vertical="center" wrapText="1"/>
    </xf>
    <xf numFmtId="0" fontId="0" fillId="0" borderId="47" xfId="0" applyBorder="1" applyAlignment="1">
      <alignment horizontal="center" vertical="center" wrapText="1"/>
    </xf>
    <xf numFmtId="0" fontId="0" fillId="0" borderId="37" xfId="0" applyBorder="1" applyAlignment="1">
      <alignment horizontal="center" vertical="center" wrapText="1"/>
    </xf>
    <xf numFmtId="0" fontId="0" fillId="0" borderId="54" xfId="0" applyBorder="1" applyAlignment="1">
      <alignment horizontal="center" vertical="center" wrapText="1"/>
    </xf>
    <xf numFmtId="0" fontId="0" fillId="0" borderId="39" xfId="0" applyBorder="1" applyAlignment="1">
      <alignment horizontal="center" vertical="center" wrapText="1"/>
    </xf>
    <xf numFmtId="0" fontId="0" fillId="0" borderId="49" xfId="0" applyBorder="1" applyAlignment="1">
      <alignment horizontal="center" vertical="center" wrapText="1"/>
    </xf>
    <xf numFmtId="0" fontId="0" fillId="0" borderId="38" xfId="0" applyBorder="1" applyAlignment="1">
      <alignment horizontal="center" vertical="center" wrapText="1"/>
    </xf>
    <xf numFmtId="0" fontId="4" fillId="0" borderId="0" xfId="0" applyFont="1" applyAlignment="1" applyProtection="1">
      <alignment horizontal="left" indent="1"/>
      <protection locked="0"/>
    </xf>
    <xf numFmtId="0" fontId="4" fillId="0" borderId="28" xfId="0" applyFont="1" applyBorder="1" applyAlignment="1" applyProtection="1">
      <alignment horizontal="left" indent="1"/>
      <protection locked="0"/>
    </xf>
    <xf numFmtId="0" fontId="6" fillId="6" borderId="0" xfId="0" applyFont="1" applyFill="1" applyAlignment="1" applyProtection="1">
      <alignment horizontal="left" indent="1"/>
      <protection locked="0"/>
    </xf>
    <xf numFmtId="0" fontId="0" fillId="6" borderId="0" xfId="0" applyFill="1" applyAlignment="1" applyProtection="1">
      <alignment horizontal="left" indent="1"/>
      <protection locked="0"/>
    </xf>
    <xf numFmtId="0" fontId="0" fillId="6" borderId="28" xfId="0" applyFill="1" applyBorder="1" applyAlignment="1" applyProtection="1">
      <alignment horizontal="left" indent="1"/>
      <protection locked="0"/>
    </xf>
    <xf numFmtId="0" fontId="0" fillId="0" borderId="45" xfId="0" applyBorder="1" applyAlignment="1">
      <alignment horizontal="center" vertical="center" textRotation="90"/>
    </xf>
    <xf numFmtId="0" fontId="0" fillId="0" borderId="42" xfId="0" applyBorder="1" applyAlignment="1">
      <alignment horizontal="center" vertical="center" textRotation="90"/>
    </xf>
    <xf numFmtId="0" fontId="0" fillId="0" borderId="39" xfId="0" applyBorder="1" applyAlignment="1">
      <alignment horizontal="center" vertical="center" textRotation="90"/>
    </xf>
    <xf numFmtId="0" fontId="4" fillId="0" borderId="0" xfId="0" applyFont="1" applyAlignment="1">
      <alignment horizontal="left" indent="1"/>
    </xf>
    <xf numFmtId="0" fontId="4" fillId="0" borderId="36" xfId="0" applyFont="1" applyBorder="1" applyAlignment="1" applyProtection="1">
      <alignment horizontal="left" indent="1"/>
      <protection locked="0"/>
    </xf>
    <xf numFmtId="0" fontId="0" fillId="0" borderId="51" xfId="0" applyBorder="1" applyAlignment="1">
      <alignment horizontal="center" vertical="center" wrapText="1"/>
    </xf>
    <xf numFmtId="0" fontId="0" fillId="0" borderId="48" xfId="0" applyBorder="1" applyAlignment="1">
      <alignment horizontal="center" vertical="center" wrapText="1"/>
    </xf>
    <xf numFmtId="14" fontId="0" fillId="4" borderId="44" xfId="0" applyNumberFormat="1" applyFill="1" applyBorder="1" applyAlignment="1" applyProtection="1">
      <alignment horizontal="left" indent="1"/>
      <protection locked="0"/>
    </xf>
    <xf numFmtId="0" fontId="0" fillId="0" borderId="29" xfId="0" applyBorder="1" applyAlignment="1">
      <alignment horizontal="right"/>
    </xf>
    <xf numFmtId="0" fontId="0" fillId="0" borderId="0" xfId="0" applyAlignment="1">
      <alignment horizontal="right"/>
    </xf>
    <xf numFmtId="0" fontId="0" fillId="4" borderId="0" xfId="0" applyFill="1" applyAlignment="1" applyProtection="1">
      <alignment horizontal="left" indent="1"/>
      <protection locked="0"/>
    </xf>
    <xf numFmtId="0" fontId="0" fillId="4" borderId="28" xfId="0" applyFill="1" applyBorder="1" applyAlignment="1" applyProtection="1">
      <alignment horizontal="left" indent="1"/>
      <protection locked="0"/>
    </xf>
    <xf numFmtId="1" fontId="0" fillId="4" borderId="0" xfId="0" applyNumberFormat="1" applyFill="1" applyAlignment="1" applyProtection="1">
      <alignment horizontal="left" indent="1"/>
      <protection locked="0"/>
    </xf>
    <xf numFmtId="0" fontId="22" fillId="2" borderId="18" xfId="0" applyFont="1" applyFill="1" applyBorder="1" applyAlignment="1">
      <alignment horizontal="center"/>
    </xf>
    <xf numFmtId="44" fontId="0" fillId="4" borderId="12" xfId="1" applyFont="1" applyFill="1" applyBorder="1" applyAlignment="1" applyProtection="1">
      <alignment horizontal="center" vertical="center"/>
    </xf>
    <xf numFmtId="44" fontId="0" fillId="4" borderId="11" xfId="1" applyFont="1" applyFill="1" applyBorder="1" applyAlignment="1" applyProtection="1">
      <alignment horizontal="center" vertical="center"/>
    </xf>
    <xf numFmtId="0" fontId="0" fillId="6" borderId="0" xfId="0" applyFill="1" applyAlignment="1">
      <alignment horizontal="left" indent="1"/>
    </xf>
    <xf numFmtId="0" fontId="0" fillId="6" borderId="28" xfId="0" applyFill="1" applyBorder="1" applyAlignment="1">
      <alignment horizontal="left" indent="1"/>
    </xf>
    <xf numFmtId="0" fontId="4" fillId="0" borderId="36" xfId="0" applyFont="1" applyBorder="1" applyAlignment="1">
      <alignment horizontal="left" indent="1"/>
    </xf>
    <xf numFmtId="0" fontId="0" fillId="0" borderId="53" xfId="0" applyBorder="1" applyAlignment="1">
      <alignment horizontal="center" wrapText="1"/>
    </xf>
    <xf numFmtId="0" fontId="0" fillId="0" borderId="33" xfId="0" applyBorder="1" applyAlignment="1">
      <alignment horizontal="center" wrapText="1"/>
    </xf>
    <xf numFmtId="0" fontId="0" fillId="0" borderId="32" xfId="0" applyBorder="1" applyAlignment="1">
      <alignment horizontal="center" wrapText="1"/>
    </xf>
    <xf numFmtId="0" fontId="0" fillId="4" borderId="0" xfId="0" applyFill="1" applyAlignment="1">
      <alignment horizontal="left" indent="1"/>
    </xf>
    <xf numFmtId="0" fontId="4" fillId="0" borderId="28" xfId="0" applyFont="1" applyBorder="1" applyAlignment="1">
      <alignment horizontal="left" indent="1"/>
    </xf>
    <xf numFmtId="0" fontId="6" fillId="6" borderId="0" xfId="0" applyFont="1" applyFill="1" applyAlignment="1">
      <alignment horizontal="left" indent="1"/>
    </xf>
    <xf numFmtId="0" fontId="0" fillId="4" borderId="28" xfId="0" applyFill="1" applyBorder="1" applyAlignment="1">
      <alignment horizontal="left" indent="1"/>
    </xf>
    <xf numFmtId="1" fontId="0" fillId="4" borderId="0" xfId="0" applyNumberFormat="1" applyFill="1" applyAlignment="1">
      <alignment horizontal="left" indent="1"/>
    </xf>
    <xf numFmtId="0" fontId="10" fillId="0" borderId="0" xfId="0" applyFont="1" applyAlignment="1">
      <alignment horizontal="center"/>
    </xf>
    <xf numFmtId="0" fontId="15" fillId="0" borderId="36" xfId="0" applyFont="1" applyBorder="1" applyAlignment="1">
      <alignment horizontal="center"/>
    </xf>
    <xf numFmtId="0" fontId="17" fillId="0" borderId="36" xfId="0" applyFont="1" applyBorder="1" applyAlignment="1">
      <alignment horizontal="center"/>
    </xf>
    <xf numFmtId="0" fontId="3" fillId="0" borderId="41" xfId="0" applyFont="1" applyBorder="1" applyAlignment="1">
      <alignment horizontal="center"/>
    </xf>
    <xf numFmtId="0" fontId="3" fillId="0" borderId="44" xfId="0" applyFont="1" applyBorder="1" applyAlignment="1">
      <alignment horizontal="center"/>
    </xf>
    <xf numFmtId="0" fontId="3" fillId="0" borderId="40" xfId="0" applyFont="1" applyBorder="1" applyAlignment="1">
      <alignment horizontal="center"/>
    </xf>
    <xf numFmtId="14" fontId="0" fillId="4" borderId="44" xfId="0" applyNumberFormat="1" applyFill="1" applyBorder="1" applyAlignment="1">
      <alignment horizontal="left" indent="1"/>
    </xf>
    <xf numFmtId="0" fontId="5" fillId="0" borderId="33" xfId="0" applyFont="1" applyBorder="1" applyAlignment="1">
      <alignment horizontal="center"/>
    </xf>
    <xf numFmtId="0" fontId="5" fillId="0" borderId="44" xfId="0" applyFont="1" applyBorder="1" applyAlignment="1">
      <alignment horizontal="center"/>
    </xf>
    <xf numFmtId="0" fontId="5" fillId="0" borderId="18" xfId="0" applyFont="1" applyBorder="1" applyAlignment="1">
      <alignment horizontal="center"/>
    </xf>
    <xf numFmtId="0" fontId="5" fillId="0" borderId="44" xfId="0" applyFont="1" applyBorder="1" applyAlignment="1">
      <alignment horizontal="left" wrapText="1"/>
    </xf>
    <xf numFmtId="0" fontId="5" fillId="0" borderId="24" xfId="0" applyFont="1" applyBorder="1" applyAlignment="1">
      <alignment horizontal="center"/>
    </xf>
    <xf numFmtId="0" fontId="5" fillId="0" borderId="0" xfId="0" applyFont="1" applyAlignment="1">
      <alignment horizontal="center"/>
    </xf>
    <xf numFmtId="2" fontId="0" fillId="0" borderId="0" xfId="0" applyNumberFormat="1" applyAlignment="1">
      <alignment horizontal="center" vertical="center"/>
    </xf>
    <xf numFmtId="2" fontId="0" fillId="0" borderId="36" xfId="0" applyNumberFormat="1" applyBorder="1" applyAlignment="1">
      <alignment horizontal="center"/>
    </xf>
    <xf numFmtId="2" fontId="0" fillId="0" borderId="0" xfId="0" applyNumberFormat="1" applyAlignment="1">
      <alignment horizontal="center"/>
    </xf>
    <xf numFmtId="2" fontId="0" fillId="0" borderId="36" xfId="0" applyNumberFormat="1" applyBorder="1" applyAlignment="1">
      <alignment horizontal="center" vertical="center"/>
    </xf>
    <xf numFmtId="2" fontId="0" fillId="0" borderId="24" xfId="0" applyNumberFormat="1" applyBorder="1" applyAlignment="1">
      <alignment horizontal="center"/>
    </xf>
    <xf numFmtId="0" fontId="5" fillId="0" borderId="18" xfId="0" applyFont="1" applyBorder="1" applyAlignment="1">
      <alignment horizontal="center" wrapText="1"/>
    </xf>
  </cellXfs>
  <cellStyles count="3">
    <cellStyle name="Currency" xfId="1" builtinId="4"/>
    <cellStyle name="Hyperlink" xfId="2" builtinId="8"/>
    <cellStyle name="Normal" xfId="0" builtinId="0"/>
  </cellStyles>
  <dxfs count="8">
    <dxf>
      <font>
        <color rgb="FF9C0006"/>
      </font>
      <fill>
        <patternFill>
          <bgColor rgb="FFFFC7CE"/>
        </patternFill>
      </fill>
    </dxf>
    <dxf>
      <font>
        <color theme="1"/>
      </font>
      <fill>
        <patternFill>
          <bgColor rgb="FFFFFF99"/>
        </patternFill>
      </fill>
    </dxf>
    <dxf>
      <font>
        <color theme="1"/>
      </font>
      <fill>
        <patternFill>
          <bgColor rgb="FFFFFF99"/>
        </patternFill>
      </fill>
    </dxf>
    <dxf>
      <font>
        <color theme="1"/>
      </font>
      <fill>
        <patternFill>
          <bgColor rgb="FFFFFF99"/>
        </patternFill>
      </fill>
    </dxf>
    <dxf>
      <font>
        <color rgb="FF9C0006"/>
      </font>
      <fill>
        <patternFill>
          <bgColor rgb="FFFFC7CE"/>
        </patternFill>
      </fill>
    </dxf>
    <dxf>
      <font>
        <color theme="1"/>
      </font>
      <fill>
        <patternFill>
          <bgColor rgb="FFFFFF99"/>
        </patternFill>
      </fill>
    </dxf>
    <dxf>
      <font>
        <color theme="1"/>
      </font>
      <fill>
        <patternFill>
          <bgColor rgb="FFFFFF99"/>
        </patternFill>
      </fill>
    </dxf>
    <dxf>
      <font>
        <color theme="1"/>
      </font>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11</xdr:col>
      <xdr:colOff>0</xdr:colOff>
      <xdr:row>1</xdr:row>
      <xdr:rowOff>154080</xdr:rowOff>
    </xdr:from>
    <xdr:ext cx="1166246" cy="454959"/>
    <xdr:pic>
      <xdr:nvPicPr>
        <xdr:cNvPr id="2" name="Picture 1" descr="University of Nebraska - Lincoln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8600" y="344580"/>
          <a:ext cx="1166246" cy="454959"/>
        </a:xfrm>
        <a:prstGeom prst="rect">
          <a:avLst/>
        </a:prstGeom>
      </xdr:spPr>
    </xdr:pic>
    <xdr:clientData/>
  </xdr:oneCellAnchor>
  <xdr:oneCellAnchor>
    <xdr:from>
      <xdr:col>1</xdr:col>
      <xdr:colOff>190499</xdr:colOff>
      <xdr:row>1</xdr:row>
      <xdr:rowOff>227191</xdr:rowOff>
    </xdr:from>
    <xdr:ext cx="497634" cy="457200"/>
    <xdr:pic>
      <xdr:nvPicPr>
        <xdr:cNvPr id="3" name="Picture 2" descr="Nebraska Extension Logo. A large red N with the word extension below.">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0406" y="415339"/>
          <a:ext cx="497634" cy="4572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11</xdr:col>
      <xdr:colOff>0</xdr:colOff>
      <xdr:row>1</xdr:row>
      <xdr:rowOff>154080</xdr:rowOff>
    </xdr:from>
    <xdr:ext cx="1166246" cy="454959"/>
    <xdr:pic>
      <xdr:nvPicPr>
        <xdr:cNvPr id="2" name="Picture 1" descr="University of Nebraska - Lincoln Logo">
          <a:extLst>
            <a:ext uri="{FF2B5EF4-FFF2-40B4-BE49-F238E27FC236}">
              <a16:creationId xmlns:a16="http://schemas.microsoft.com/office/drawing/2014/main" id="{57B69B5F-B4AA-44F4-B723-74CE2D0DD2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61960" y="336960"/>
          <a:ext cx="1166246" cy="454959"/>
        </a:xfrm>
        <a:prstGeom prst="rect">
          <a:avLst/>
        </a:prstGeom>
      </xdr:spPr>
    </xdr:pic>
    <xdr:clientData/>
  </xdr:oneCellAnchor>
  <xdr:oneCellAnchor>
    <xdr:from>
      <xdr:col>1</xdr:col>
      <xdr:colOff>190499</xdr:colOff>
      <xdr:row>1</xdr:row>
      <xdr:rowOff>227191</xdr:rowOff>
    </xdr:from>
    <xdr:ext cx="497634" cy="457200"/>
    <xdr:pic>
      <xdr:nvPicPr>
        <xdr:cNvPr id="3" name="Picture 2" descr="Nebraska Extension Logo. A large red N with the word extension below.">
          <a:extLst>
            <a:ext uri="{FF2B5EF4-FFF2-40B4-BE49-F238E27FC236}">
              <a16:creationId xmlns:a16="http://schemas.microsoft.com/office/drawing/2014/main" id="{FE511EE5-BCD4-432E-BCE6-01B1CA4FD9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6239" y="410071"/>
          <a:ext cx="497634" cy="45720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go.unl.edu/g151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0"/>
  <sheetViews>
    <sheetView showGridLines="0" showRowColHeaders="0" workbookViewId="0">
      <selection activeCell="C7" sqref="C7"/>
    </sheetView>
  </sheetViews>
  <sheetFormatPr defaultColWidth="8.85546875" defaultRowHeight="15" x14ac:dyDescent="0.2"/>
  <cols>
    <col min="1" max="1" width="4" style="123" customWidth="1"/>
    <col min="2" max="2" width="9.5703125" style="123" customWidth="1"/>
    <col min="3" max="3" width="106.42578125" style="123" customWidth="1"/>
    <col min="4" max="4" width="4" style="123" customWidth="1"/>
    <col min="5" max="16384" width="8.85546875" style="123"/>
  </cols>
  <sheetData>
    <row r="1" spans="1:4" x14ac:dyDescent="0.2">
      <c r="A1" s="116"/>
      <c r="B1" s="213"/>
      <c r="C1" s="213"/>
      <c r="D1" s="116"/>
    </row>
    <row r="2" spans="1:4" ht="16.5" thickBot="1" x14ac:dyDescent="0.3">
      <c r="A2" s="116"/>
      <c r="B2" s="128" t="s">
        <v>0</v>
      </c>
      <c r="C2" s="129"/>
      <c r="D2" s="116"/>
    </row>
    <row r="3" spans="1:4" ht="90.75" x14ac:dyDescent="0.2">
      <c r="A3" s="116"/>
      <c r="B3" s="117"/>
      <c r="C3" s="118" t="s">
        <v>1</v>
      </c>
      <c r="D3" s="116"/>
    </row>
    <row r="4" spans="1:4" ht="15.75" x14ac:dyDescent="0.25">
      <c r="A4" s="116"/>
      <c r="B4" s="130"/>
      <c r="C4" s="131"/>
      <c r="D4" s="116"/>
    </row>
    <row r="5" spans="1:4" ht="16.5" thickBot="1" x14ac:dyDescent="0.3">
      <c r="A5" s="116"/>
      <c r="B5" s="128" t="s">
        <v>2</v>
      </c>
      <c r="C5" s="129"/>
      <c r="D5" s="116"/>
    </row>
    <row r="6" spans="1:4" ht="139.5" x14ac:dyDescent="0.2">
      <c r="A6" s="116"/>
      <c r="B6" s="117"/>
      <c r="C6" s="118" t="s">
        <v>3</v>
      </c>
      <c r="D6" s="116"/>
    </row>
    <row r="7" spans="1:4" x14ac:dyDescent="0.2">
      <c r="A7" s="116"/>
      <c r="B7" s="117"/>
      <c r="C7" s="124" t="s">
        <v>4</v>
      </c>
      <c r="D7" s="116"/>
    </row>
    <row r="8" spans="1:4" ht="15.75" x14ac:dyDescent="0.25">
      <c r="A8" s="116"/>
      <c r="B8" s="130"/>
      <c r="C8" s="131"/>
      <c r="D8" s="116"/>
    </row>
    <row r="9" spans="1:4" ht="16.5" thickBot="1" x14ac:dyDescent="0.3">
      <c r="A9" s="116"/>
      <c r="B9" s="132" t="s">
        <v>5</v>
      </c>
      <c r="C9" s="133"/>
      <c r="D9" s="116"/>
    </row>
    <row r="10" spans="1:4" ht="43.9" customHeight="1" x14ac:dyDescent="0.2">
      <c r="A10" s="116"/>
      <c r="B10" s="119"/>
      <c r="C10" s="120" t="s">
        <v>6</v>
      </c>
      <c r="D10" s="116"/>
    </row>
    <row r="11" spans="1:4" ht="15.75" x14ac:dyDescent="0.25">
      <c r="A11" s="116"/>
      <c r="B11" s="134"/>
      <c r="C11" s="135"/>
      <c r="D11" s="116"/>
    </row>
    <row r="12" spans="1:4" ht="16.5" thickBot="1" x14ac:dyDescent="0.3">
      <c r="A12" s="116"/>
      <c r="B12" s="132" t="s">
        <v>7</v>
      </c>
      <c r="C12" s="133"/>
      <c r="D12" s="116"/>
    </row>
    <row r="13" spans="1:4" ht="165" x14ac:dyDescent="0.2">
      <c r="A13" s="116"/>
      <c r="B13" s="119"/>
      <c r="C13" s="120" t="s">
        <v>8</v>
      </c>
      <c r="D13" s="116"/>
    </row>
    <row r="14" spans="1:4" ht="15.75" x14ac:dyDescent="0.25">
      <c r="A14" s="116"/>
      <c r="B14" s="136"/>
      <c r="C14" s="137"/>
      <c r="D14" s="116"/>
    </row>
    <row r="15" spans="1:4" ht="16.5" thickBot="1" x14ac:dyDescent="0.3">
      <c r="A15" s="116"/>
      <c r="B15" s="132" t="s">
        <v>9</v>
      </c>
      <c r="C15" s="133"/>
      <c r="D15" s="116"/>
    </row>
    <row r="16" spans="1:4" ht="75" x14ac:dyDescent="0.2">
      <c r="A16" s="116"/>
      <c r="B16" s="119"/>
      <c r="C16" s="118" t="s">
        <v>10</v>
      </c>
      <c r="D16" s="116"/>
    </row>
    <row r="17" spans="1:4" ht="15.75" x14ac:dyDescent="0.25">
      <c r="A17" s="116"/>
      <c r="B17" s="138"/>
      <c r="C17" s="139"/>
      <c r="D17" s="116"/>
    </row>
    <row r="18" spans="1:4" ht="16.5" thickBot="1" x14ac:dyDescent="0.3">
      <c r="A18" s="116"/>
      <c r="B18" s="132" t="s">
        <v>11</v>
      </c>
      <c r="C18" s="133"/>
      <c r="D18" s="116"/>
    </row>
    <row r="19" spans="1:4" ht="15.75" x14ac:dyDescent="0.2">
      <c r="A19" s="116"/>
      <c r="B19" s="121"/>
      <c r="C19" s="122" t="s">
        <v>12</v>
      </c>
      <c r="D19" s="116"/>
    </row>
    <row r="20" spans="1:4" x14ac:dyDescent="0.2">
      <c r="A20" s="116"/>
      <c r="B20" s="148"/>
      <c r="C20" s="148"/>
      <c r="D20" s="116"/>
    </row>
  </sheetData>
  <sheetProtection algorithmName="SHA-512" hashValue="PfxXDOXktsvzusiwiZjYAiCIWtDKITP3tDHM1/WkK2xNrnhTvikSAJi7fUDGKib4U+wUICwRWu//h9J9Yzj1/A==" saltValue="KuzOLAwr6319g4mIYnWg3w==" spinCount="100000" sheet="1" objects="1" scenarios="1"/>
  <mergeCells count="1">
    <mergeCell ref="B1:C1"/>
  </mergeCells>
  <hyperlinks>
    <hyperlink ref="C7"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38"/>
  <sheetViews>
    <sheetView showGridLines="0" showRowColHeaders="0" tabSelected="1" zoomScale="81" zoomScaleNormal="100" workbookViewId="0">
      <selection activeCell="H11" sqref="H11"/>
    </sheetView>
  </sheetViews>
  <sheetFormatPr defaultColWidth="0" defaultRowHeight="0" customHeight="1" zeroHeight="1" x14ac:dyDescent="0.25"/>
  <cols>
    <col min="1" max="1" width="3" style="1" customWidth="1"/>
    <col min="2" max="2" width="4.28515625" customWidth="1"/>
    <col min="3" max="3" width="13" customWidth="1"/>
    <col min="4" max="4" width="6.7109375" customWidth="1"/>
    <col min="5" max="5" width="9.42578125" bestFit="1" customWidth="1"/>
    <col min="6" max="6" width="23.140625" bestFit="1" customWidth="1"/>
    <col min="7" max="7" width="13" style="2" customWidth="1"/>
    <col min="8" max="8" width="11.7109375" style="2" customWidth="1"/>
    <col min="9" max="9" width="13" style="2" customWidth="1"/>
    <col min="10" max="10" width="13.140625" style="2" bestFit="1" customWidth="1"/>
    <col min="11" max="13" width="11.140625" style="2" customWidth="1"/>
    <col min="14" max="14" width="3" style="1" customWidth="1"/>
    <col min="15" max="15" width="26.28515625" hidden="1" customWidth="1"/>
    <col min="16" max="16" width="11" hidden="1" customWidth="1"/>
    <col min="17" max="18" width="16.28515625" hidden="1" customWidth="1"/>
    <col min="19" max="19" width="9.5703125" hidden="1" customWidth="1"/>
    <col min="20" max="20" width="10.5703125" hidden="1" customWidth="1"/>
    <col min="21" max="21" width="5.28515625" hidden="1" customWidth="1"/>
    <col min="22" max="16384" width="9.140625" hidden="1"/>
  </cols>
  <sheetData>
    <row r="1" spans="1:21" s="1" customFormat="1" ht="15" x14ac:dyDescent="0.25">
      <c r="G1" s="3"/>
      <c r="H1" s="3"/>
      <c r="I1" s="3"/>
      <c r="J1" s="3"/>
      <c r="K1" s="3"/>
      <c r="L1" s="3"/>
      <c r="M1" s="3"/>
    </row>
    <row r="2" spans="1:21" ht="36" x14ac:dyDescent="0.55000000000000004">
      <c r="B2" s="140"/>
      <c r="C2" s="140"/>
      <c r="D2" s="140"/>
      <c r="E2" s="140"/>
      <c r="F2" s="140"/>
      <c r="G2" s="125" t="s">
        <v>13</v>
      </c>
      <c r="H2" s="140"/>
      <c r="I2" s="140"/>
      <c r="J2" s="140"/>
      <c r="K2" s="140"/>
      <c r="L2" s="140"/>
      <c r="M2" s="140"/>
    </row>
    <row r="3" spans="1:21" ht="36" x14ac:dyDescent="0.55000000000000004">
      <c r="B3" s="140"/>
      <c r="C3" s="140"/>
      <c r="D3" s="140"/>
      <c r="E3" s="140"/>
      <c r="F3" s="140"/>
      <c r="G3" s="125" t="s">
        <v>14</v>
      </c>
      <c r="H3" s="140"/>
      <c r="I3" s="140"/>
      <c r="J3" s="140"/>
      <c r="K3" s="140"/>
      <c r="L3" s="140"/>
      <c r="M3" s="140"/>
    </row>
    <row r="4" spans="1:21" ht="16.5" thickBot="1" x14ac:dyDescent="0.3">
      <c r="B4" s="141"/>
      <c r="C4" s="142"/>
      <c r="D4" s="142"/>
      <c r="E4" s="142"/>
      <c r="F4" s="142"/>
      <c r="G4" s="126" t="s">
        <v>15</v>
      </c>
      <c r="H4" s="142"/>
      <c r="I4" s="142"/>
      <c r="J4" s="142"/>
      <c r="K4" s="142"/>
      <c r="L4" s="142"/>
      <c r="M4" s="142"/>
    </row>
    <row r="5" spans="1:21" ht="15" customHeight="1" x14ac:dyDescent="0.25">
      <c r="B5" s="143" t="s">
        <v>2</v>
      </c>
      <c r="C5" s="144"/>
      <c r="D5" s="144"/>
      <c r="E5" s="144"/>
      <c r="F5" s="145"/>
      <c r="G5" s="70"/>
      <c r="H5" s="69" t="s">
        <v>16</v>
      </c>
      <c r="I5" s="207">
        <f ca="1">TODAY()</f>
        <v>46127</v>
      </c>
      <c r="J5" s="207"/>
      <c r="K5" s="207"/>
      <c r="L5" s="207"/>
      <c r="M5" s="68"/>
      <c r="O5" s="61" t="s">
        <v>17</v>
      </c>
      <c r="Q5" s="62"/>
    </row>
    <row r="6" spans="1:21" ht="18" customHeight="1" thickBot="1" x14ac:dyDescent="0.3">
      <c r="B6" s="208" t="s">
        <v>18</v>
      </c>
      <c r="C6" s="209"/>
      <c r="D6" s="210"/>
      <c r="E6" s="210"/>
      <c r="F6" s="211"/>
      <c r="G6" s="67"/>
      <c r="H6" s="66" t="s">
        <v>19</v>
      </c>
      <c r="I6" s="212"/>
      <c r="J6" s="212"/>
      <c r="K6" s="212"/>
      <c r="L6" s="212"/>
      <c r="M6" s="58"/>
      <c r="O6" s="63" t="s">
        <v>20</v>
      </c>
      <c r="Q6" s="62"/>
    </row>
    <row r="7" spans="1:21" ht="15" x14ac:dyDescent="0.25">
      <c r="B7" s="108"/>
      <c r="C7" s="109" t="s">
        <v>21</v>
      </c>
      <c r="D7" s="198"/>
      <c r="E7" s="198"/>
      <c r="F7" s="199"/>
      <c r="G7" s="59"/>
      <c r="H7" s="109" t="s">
        <v>22</v>
      </c>
      <c r="I7" s="210"/>
      <c r="J7" s="210"/>
      <c r="K7" s="210"/>
      <c r="L7" s="210"/>
      <c r="M7" s="65"/>
      <c r="O7" s="97" t="s">
        <v>23</v>
      </c>
      <c r="P7" s="61" t="s">
        <v>24</v>
      </c>
      <c r="Q7" s="62"/>
    </row>
    <row r="8" spans="1:21" ht="15.75" thickBot="1" x14ac:dyDescent="0.3">
      <c r="B8" s="108"/>
      <c r="C8" s="109" t="str">
        <f>IF(D7=O9,"Continuous Corn?","")</f>
        <v/>
      </c>
      <c r="D8" s="195"/>
      <c r="E8" s="195"/>
      <c r="F8" s="196"/>
      <c r="G8" s="59"/>
      <c r="H8" s="109" t="s">
        <v>25</v>
      </c>
      <c r="I8" s="197"/>
      <c r="J8" s="197"/>
      <c r="K8" s="197"/>
      <c r="L8" s="197"/>
      <c r="M8" s="64"/>
      <c r="O8" s="98" t="s">
        <v>26</v>
      </c>
      <c r="P8" s="99" t="s">
        <v>27</v>
      </c>
      <c r="Q8" s="62"/>
    </row>
    <row r="9" spans="1:21" s="14" customFormat="1" ht="15.75" thickBot="1" x14ac:dyDescent="0.3">
      <c r="A9" s="1"/>
      <c r="B9" s="108"/>
      <c r="C9" s="109" t="s">
        <v>28</v>
      </c>
      <c r="D9" s="198"/>
      <c r="E9" s="198"/>
      <c r="F9" s="199"/>
      <c r="G9" s="59"/>
      <c r="H9" s="109" t="s">
        <v>29</v>
      </c>
      <c r="I9" s="197"/>
      <c r="J9" s="197"/>
      <c r="K9" s="197"/>
      <c r="L9" s="197"/>
      <c r="M9" s="58"/>
      <c r="N9" s="1"/>
      <c r="O9" s="97" t="s">
        <v>30</v>
      </c>
      <c r="P9" s="63" t="s">
        <v>31</v>
      </c>
      <c r="Q9" s="54"/>
    </row>
    <row r="10" spans="1:21" s="14" customFormat="1" ht="18" x14ac:dyDescent="0.35">
      <c r="A10" s="7"/>
      <c r="B10" s="108"/>
      <c r="C10" s="109" t="s">
        <v>32</v>
      </c>
      <c r="D10" s="107"/>
      <c r="E10" t="s">
        <v>33</v>
      </c>
      <c r="F10" s="60"/>
      <c r="G10" s="59"/>
      <c r="H10" s="109" t="str">
        <f>IF(OR(O28=S16,O28=T16),"Sprinkler irrigated?","")</f>
        <v/>
      </c>
      <c r="I10" s="203" t="s">
        <v>24</v>
      </c>
      <c r="J10" s="203"/>
      <c r="K10" s="203"/>
      <c r="L10" s="203"/>
      <c r="M10" s="58"/>
      <c r="N10" s="7"/>
      <c r="O10" s="39" t="s">
        <v>34</v>
      </c>
      <c r="Q10" s="54"/>
    </row>
    <row r="11" spans="1:21" s="14" customFormat="1" ht="15.75" thickBot="1" x14ac:dyDescent="0.3">
      <c r="A11" s="7"/>
      <c r="B11" s="108"/>
      <c r="C11" s="109" t="s">
        <v>35</v>
      </c>
      <c r="D11" s="198"/>
      <c r="E11" s="198"/>
      <c r="F11" s="199"/>
      <c r="G11" s="57"/>
      <c r="H11" s="56" t="str">
        <f>IF(OR(O28=S16,O28=T16),"Sidedressed?","")</f>
        <v/>
      </c>
      <c r="I11" s="204" t="s">
        <v>26</v>
      </c>
      <c r="J11" s="204"/>
      <c r="K11" s="204"/>
      <c r="L11" s="204"/>
      <c r="M11" s="55"/>
      <c r="N11" s="7"/>
      <c r="O11" s="39" t="s">
        <v>36</v>
      </c>
      <c r="Q11" s="54"/>
    </row>
    <row r="12" spans="1:21" s="14" customFormat="1" ht="15" customHeight="1" thickBot="1" x14ac:dyDescent="0.3">
      <c r="A12" s="7"/>
      <c r="B12" s="108"/>
      <c r="C12" s="109" t="s">
        <v>37</v>
      </c>
      <c r="D12" s="107"/>
      <c r="E12" t="s">
        <v>38</v>
      </c>
      <c r="F12" s="53"/>
      <c r="G12" s="146"/>
      <c r="H12" s="127" t="s">
        <v>39</v>
      </c>
      <c r="I12" s="147"/>
      <c r="J12" s="205" t="s">
        <v>40</v>
      </c>
      <c r="K12" s="205" t="s">
        <v>41</v>
      </c>
      <c r="L12" s="205" t="s">
        <v>42</v>
      </c>
      <c r="M12" s="188" t="s">
        <v>43</v>
      </c>
      <c r="N12" s="7"/>
      <c r="O12" s="15" t="s">
        <v>44</v>
      </c>
      <c r="Q12" s="54"/>
    </row>
    <row r="13" spans="1:21" s="14" customFormat="1" ht="15" x14ac:dyDescent="0.25">
      <c r="A13" s="7"/>
      <c r="B13" s="108"/>
      <c r="C13" s="109" t="s">
        <v>45</v>
      </c>
      <c r="D13" s="107"/>
      <c r="E13" t="s">
        <v>38</v>
      </c>
      <c r="F13" s="53"/>
      <c r="G13" s="191" t="s">
        <v>46</v>
      </c>
      <c r="H13" s="193" t="s">
        <v>47</v>
      </c>
      <c r="I13" s="193" t="s">
        <v>48</v>
      </c>
      <c r="J13" s="206"/>
      <c r="K13" s="206"/>
      <c r="L13" s="206"/>
      <c r="M13" s="189"/>
      <c r="N13" s="7"/>
      <c r="O13" s="52" t="s">
        <v>49</v>
      </c>
    </row>
    <row r="14" spans="1:21" s="14" customFormat="1" ht="15.75" thickBot="1" x14ac:dyDescent="0.3">
      <c r="A14" s="7"/>
      <c r="B14" s="51"/>
      <c r="C14" s="50" t="s">
        <v>50</v>
      </c>
      <c r="D14" s="71"/>
      <c r="E14" s="48" t="s">
        <v>38</v>
      </c>
      <c r="F14" s="47"/>
      <c r="G14" s="192"/>
      <c r="H14" s="194"/>
      <c r="I14" s="194"/>
      <c r="J14" s="194"/>
      <c r="K14" s="194"/>
      <c r="L14" s="194"/>
      <c r="M14" s="190"/>
      <c r="N14" s="7"/>
      <c r="O14" s="39" t="s">
        <v>51</v>
      </c>
    </row>
    <row r="15" spans="1:21" s="14" customFormat="1" ht="40.15" customHeight="1" x14ac:dyDescent="0.25">
      <c r="A15" s="7"/>
      <c r="B15" s="200" t="s">
        <v>5</v>
      </c>
      <c r="C15" s="170" t="s">
        <v>52</v>
      </c>
      <c r="D15" s="171"/>
      <c r="E15" s="171"/>
      <c r="F15" s="172"/>
      <c r="G15" s="72"/>
      <c r="H15" s="72"/>
      <c r="I15" s="72"/>
      <c r="J15" s="72"/>
      <c r="K15" s="72"/>
      <c r="L15" s="72"/>
      <c r="M15" s="73"/>
      <c r="N15" s="7"/>
      <c r="O15" s="39" t="s">
        <v>53</v>
      </c>
      <c r="R15" s="164" t="s">
        <v>54</v>
      </c>
      <c r="S15" s="165"/>
      <c r="T15" s="165"/>
      <c r="U15" s="166"/>
    </row>
    <row r="16" spans="1:21" s="14" customFormat="1" ht="35.1" customHeight="1" x14ac:dyDescent="0.25">
      <c r="A16" s="7"/>
      <c r="B16" s="201"/>
      <c r="C16" s="154" t="s">
        <v>55</v>
      </c>
      <c r="D16" s="155"/>
      <c r="E16" s="155"/>
      <c r="F16" s="156"/>
      <c r="G16" s="44" t="e">
        <f>IF(O28=S16,VLOOKUP(I9,R17:U22,2,FALSE),IF(O28=T16,VLOOKUP(I9,R17:U22,3,FALSE),IF(O28=U16,VLOOKUP(I9,R17:U22,4,FALSE),"")))</f>
        <v>#N/A</v>
      </c>
      <c r="H16" s="44" t="e">
        <f>VLOOKUP(I8,O19:P27,2,FALSE)</f>
        <v>#N/A</v>
      </c>
      <c r="I16" s="19"/>
      <c r="J16" s="29">
        <v>1</v>
      </c>
      <c r="K16" s="29">
        <v>1</v>
      </c>
      <c r="L16" s="29">
        <v>1</v>
      </c>
      <c r="M16" s="28">
        <v>1</v>
      </c>
      <c r="N16" s="7"/>
      <c r="O16" s="39" t="s">
        <v>56</v>
      </c>
      <c r="R16" s="21"/>
      <c r="S16" s="30" t="s">
        <v>57</v>
      </c>
      <c r="T16" s="30" t="s">
        <v>58</v>
      </c>
      <c r="U16" s="20" t="s">
        <v>59</v>
      </c>
    </row>
    <row r="17" spans="1:21" s="14" customFormat="1" ht="35.1" customHeight="1" x14ac:dyDescent="0.25">
      <c r="A17" s="7"/>
      <c r="B17" s="201"/>
      <c r="C17" s="154" t="s">
        <v>60</v>
      </c>
      <c r="D17" s="155"/>
      <c r="E17" s="155"/>
      <c r="F17" s="156"/>
      <c r="G17" s="43" t="e">
        <f>G15*G16</f>
        <v>#N/A</v>
      </c>
      <c r="H17" s="43" t="e">
        <f>H15*H16</f>
        <v>#N/A</v>
      </c>
      <c r="I17" s="43" t="e">
        <f>H17+G17</f>
        <v>#N/A</v>
      </c>
      <c r="J17" s="43">
        <f>J15*J16</f>
        <v>0</v>
      </c>
      <c r="K17" s="43">
        <f>K15*K16</f>
        <v>0</v>
      </c>
      <c r="L17" s="43">
        <f>L15*L16</f>
        <v>0</v>
      </c>
      <c r="M17" s="42">
        <f>M15*M16</f>
        <v>0</v>
      </c>
      <c r="N17" s="7"/>
      <c r="O17" s="39" t="s">
        <v>61</v>
      </c>
      <c r="R17" s="21" t="s">
        <v>49</v>
      </c>
      <c r="S17" s="30">
        <f>IF(AND(H11="Sidedressed?",I11=O7),0.95,IF(AND(H10="Sprinkler irrigated?",I10=P7),0.8,IF(AND(H10="Sprinkler irrigated?",I10=P8),0.4,0)))</f>
        <v>0</v>
      </c>
      <c r="T17" s="30">
        <f>IF(AND(H11="Sidedressed?",I11=O7),0.95,IF(AND(H10="Sprinkler irrigated?",I10=P7),0.8,IF(AND(H10="Sprinkler irrigated?",I10=P8),0.4,0)))</f>
        <v>0</v>
      </c>
      <c r="U17" s="20">
        <v>0</v>
      </c>
    </row>
    <row r="18" spans="1:21" s="14" customFormat="1" ht="39.6" customHeight="1" thickBot="1" x14ac:dyDescent="0.3">
      <c r="A18" s="7"/>
      <c r="B18" s="201"/>
      <c r="C18" s="154" t="s">
        <v>62</v>
      </c>
      <c r="D18" s="155"/>
      <c r="E18" s="155"/>
      <c r="F18" s="156"/>
      <c r="G18" s="19"/>
      <c r="H18" s="19"/>
      <c r="I18" s="74"/>
      <c r="J18" s="74"/>
      <c r="K18" s="74"/>
      <c r="L18" s="74"/>
      <c r="M18" s="75"/>
      <c r="N18" s="7"/>
      <c r="O18" s="39" t="s">
        <v>63</v>
      </c>
      <c r="P18" s="38" t="s">
        <v>64</v>
      </c>
      <c r="R18" s="21" t="s">
        <v>65</v>
      </c>
      <c r="S18" s="101">
        <f>'Reference Tables'!D11</f>
        <v>0.95</v>
      </c>
      <c r="T18" s="101">
        <f>'Reference Tables'!F11</f>
        <v>0.95</v>
      </c>
      <c r="U18" s="102">
        <f>'Reference Tables'!C11</f>
        <v>0.95</v>
      </c>
    </row>
    <row r="19" spans="1:21" s="14" customFormat="1" ht="35.1" customHeight="1" x14ac:dyDescent="0.25">
      <c r="A19" s="7"/>
      <c r="B19" s="201"/>
      <c r="C19" s="154" t="s">
        <v>66</v>
      </c>
      <c r="D19" s="155"/>
      <c r="E19" s="155"/>
      <c r="F19" s="156"/>
      <c r="G19" s="19"/>
      <c r="H19" s="19"/>
      <c r="I19" s="43" t="e">
        <f>I18/I17</f>
        <v>#N/A</v>
      </c>
      <c r="J19" s="19"/>
      <c r="K19" s="19"/>
      <c r="L19" s="19"/>
      <c r="M19" s="37"/>
      <c r="N19" s="7"/>
      <c r="O19" s="36" t="s">
        <v>67</v>
      </c>
      <c r="P19" s="35">
        <v>0.4</v>
      </c>
      <c r="R19" s="21" t="s">
        <v>53</v>
      </c>
      <c r="S19" s="101">
        <f>'Reference Tables'!D12</f>
        <v>0.7</v>
      </c>
      <c r="T19" s="101">
        <f>'Reference Tables'!F12</f>
        <v>0.7</v>
      </c>
      <c r="U19" s="102">
        <f>'Reference Tables'!C12</f>
        <v>0.5</v>
      </c>
    </row>
    <row r="20" spans="1:21" s="14" customFormat="1" ht="35.1" customHeight="1" thickBot="1" x14ac:dyDescent="0.3">
      <c r="A20" s="7"/>
      <c r="B20" s="202"/>
      <c r="C20" s="182" t="s">
        <v>68</v>
      </c>
      <c r="D20" s="183"/>
      <c r="E20" s="183"/>
      <c r="F20" s="184"/>
      <c r="G20" s="34"/>
      <c r="H20" s="34"/>
      <c r="I20" s="89"/>
      <c r="J20" s="34"/>
      <c r="K20" s="34"/>
      <c r="L20" s="34"/>
      <c r="M20" s="33"/>
      <c r="N20" s="7"/>
      <c r="O20" s="21" t="s">
        <v>69</v>
      </c>
      <c r="P20" s="20">
        <v>0.4</v>
      </c>
      <c r="R20" s="21" t="s">
        <v>56</v>
      </c>
      <c r="S20" s="101">
        <f>'Reference Tables'!D13</f>
        <v>0.45</v>
      </c>
      <c r="T20" s="101">
        <f>'Reference Tables'!F13</f>
        <v>0.55000000000000004</v>
      </c>
      <c r="U20" s="102">
        <f>'Reference Tables'!C13</f>
        <v>0.25</v>
      </c>
    </row>
    <row r="21" spans="1:21" s="14" customFormat="1" ht="35.1" customHeight="1" x14ac:dyDescent="0.25">
      <c r="A21" s="7"/>
      <c r="B21" s="167" t="s">
        <v>70</v>
      </c>
      <c r="C21" s="170" t="s">
        <v>71</v>
      </c>
      <c r="D21" s="171"/>
      <c r="E21" s="171"/>
      <c r="F21" s="172"/>
      <c r="G21" s="24"/>
      <c r="H21" s="24"/>
      <c r="I21" s="32" t="e">
        <f>I17*$I20</f>
        <v>#N/A</v>
      </c>
      <c r="J21" s="32">
        <f>ROUND(J17*$I20,0)</f>
        <v>0</v>
      </c>
      <c r="K21" s="32">
        <f>ROUND(K17*$I20,0)</f>
        <v>0</v>
      </c>
      <c r="L21" s="32">
        <f>ROUND(L17*$I20,0)</f>
        <v>0</v>
      </c>
      <c r="M21" s="31">
        <f>ROUND(M17*$I20,0)</f>
        <v>0</v>
      </c>
      <c r="N21" s="7"/>
      <c r="O21" s="21" t="s">
        <v>72</v>
      </c>
      <c r="P21" s="20">
        <v>0.4</v>
      </c>
      <c r="R21" s="21" t="s">
        <v>61</v>
      </c>
      <c r="S21" s="101">
        <f>'Reference Tables'!D14</f>
        <v>0.25</v>
      </c>
      <c r="T21" s="101">
        <f>'Reference Tables'!F14</f>
        <v>0.45</v>
      </c>
      <c r="U21" s="102">
        <f>'Reference Tables'!C14</f>
        <v>0.15</v>
      </c>
    </row>
    <row r="22" spans="1:21" s="14" customFormat="1" ht="35.1" customHeight="1" thickBot="1" x14ac:dyDescent="0.3">
      <c r="A22" s="7"/>
      <c r="B22" s="168"/>
      <c r="C22" s="154" t="s">
        <v>73</v>
      </c>
      <c r="D22" s="155"/>
      <c r="E22" s="155"/>
      <c r="F22" s="156"/>
      <c r="G22" s="19"/>
      <c r="H22" s="19"/>
      <c r="I22" s="19"/>
      <c r="J22" s="29">
        <f>J18*4</f>
        <v>0</v>
      </c>
      <c r="K22" s="29">
        <f>K18*4</f>
        <v>0</v>
      </c>
      <c r="L22" s="29">
        <f>L18*4</f>
        <v>0</v>
      </c>
      <c r="M22" s="28">
        <f>IF(M18*4&gt;5,5,M18*4)</f>
        <v>0</v>
      </c>
      <c r="N22" s="7"/>
      <c r="O22" s="21" t="s">
        <v>74</v>
      </c>
      <c r="P22" s="20">
        <v>0.4</v>
      </c>
      <c r="R22" s="18" t="s">
        <v>63</v>
      </c>
      <c r="S22" s="103">
        <f>'Reference Tables'!D15</f>
        <v>0</v>
      </c>
      <c r="T22" s="103">
        <f>'Reference Tables'!F15</f>
        <v>0.4</v>
      </c>
      <c r="U22" s="104">
        <f>'Reference Tables'!C15</f>
        <v>0</v>
      </c>
    </row>
    <row r="23" spans="1:21" s="14" customFormat="1" ht="35.1" customHeight="1" x14ac:dyDescent="0.25">
      <c r="A23" s="7"/>
      <c r="B23" s="168"/>
      <c r="C23" s="154" t="s">
        <v>75</v>
      </c>
      <c r="D23" s="155"/>
      <c r="E23" s="155"/>
      <c r="F23" s="156"/>
      <c r="G23" s="19"/>
      <c r="H23" s="19"/>
      <c r="I23" s="27">
        <f>IF(OR(AND(D7=O9,D8=O7),D7=O10,D7=O11),0.2,IF(D7=O12,0,IF(AND(D7=O9,D8=O8),0.1,FALSE)))*H15*I20</f>
        <v>0</v>
      </c>
      <c r="J23" s="12" t="str">
        <f>IF(ISBLANK(D10),"Enter Soil Test P",IF(ISBLANK(D11),"Select P Analysis Type",IF(AND(J22&lt;J21,ISNUMBER(D10)),IF(D11=O5,IF(D10&lt;15,IF(J21-J22&lt;250,J21-J22,250),IF(D10&lt;25,IF(J21-J22&lt;150,J21-J22,150),0)),IF(D11=O6,IF(D10&lt;10,IF(J21-J22&lt;250,J21-J22,250),IF(D10&lt;18,IF(J21-J22&lt;150,J21-J22,150),0)),0)),0)))</f>
        <v>Enter Soil Test P</v>
      </c>
      <c r="K23" s="13" t="str">
        <f>IF(ISBLANK(D12),"Enter Soil Test K",IF(AND(K22&lt;K21,ISNUMBER(D12)),IF(D12&lt;150,IF(K21-K22&lt;200,K21-K22,200),0),0))</f>
        <v>Enter Soil Test K</v>
      </c>
      <c r="L23" s="13" t="str">
        <f>IF(ISBLANK(D13),"Enter Soil Test S",IF(AND(L22&lt;L21,ISNUMBER(D13)),IF(AND(D13&lt;10,D9="yes"),IF(L21-L22&lt;40,L21-L22,40),0),0))</f>
        <v>Enter Soil Test S</v>
      </c>
      <c r="M23" s="26" t="str">
        <f>IF(ISBLANK(D14),"Enter Soil Test Zn",IF(AND(M22&lt;M21,ISNUMBER(D14)),IF(D14&lt;1,IF(M21-M22&lt;20,M21-M22,20),0),0))</f>
        <v>Enter Soil Test Zn</v>
      </c>
      <c r="N23" s="7"/>
      <c r="O23" s="21" t="s">
        <v>76</v>
      </c>
      <c r="P23" s="20">
        <v>0.15</v>
      </c>
    </row>
    <row r="24" spans="1:21" s="14" customFormat="1" ht="35.1" customHeight="1" thickBot="1" x14ac:dyDescent="0.3">
      <c r="A24" s="7"/>
      <c r="B24" s="169"/>
      <c r="C24" s="182" t="s">
        <v>77</v>
      </c>
      <c r="D24" s="183"/>
      <c r="E24" s="183"/>
      <c r="F24" s="184"/>
      <c r="G24" s="6"/>
      <c r="H24" s="6"/>
      <c r="I24" s="25">
        <f>ROUND(IF(D7=O9,I23+I21,I23),0)</f>
        <v>0</v>
      </c>
      <c r="J24" s="5" t="str">
        <f>IF(ISNUMBER(J23),IF(IF(J21&lt;J22,J21+J23,IF(J21&gt;J22,J22+J23,""))&lt;J21,IF(J21&lt;J22,J21+J23,IF(J21&gt;J22,J22+J23,"")),J21),"")</f>
        <v/>
      </c>
      <c r="K24" s="5" t="str">
        <f>IF(ISNUMBER(K23),IF(IF(K21&lt;K22,K21+K23,IF(K21&gt;K22,K22+K23,""))&lt;K21,IF(K21&lt;K22,K21+K23,IF(K21&gt;K22,K22+K23,"")),K21),"")</f>
        <v/>
      </c>
      <c r="L24" s="5" t="str">
        <f>IF(ISNUMBER(L23),IF(IF(L21&lt;L22,L21+L23,IF(L21&gt;L22,L22+L23,""))&lt;L21,IF(L21&lt;L22,L21+L23,IF(L21&gt;L22,L22+L23,"")),L21),"")</f>
        <v/>
      </c>
      <c r="M24" s="4" t="str">
        <f>IF(ISNUMBER(M23),IF(IF(M21&lt;M22,M21+M23,IF(M21&gt;M22,M22+M23,""))&lt;M21,IF(M21&lt;M22,M21+M23,IF(M21&gt;M22,M22+M23,"")),M21),"")</f>
        <v/>
      </c>
      <c r="N24" s="7"/>
      <c r="O24" s="21" t="s">
        <v>78</v>
      </c>
      <c r="P24" s="20">
        <v>0.45</v>
      </c>
    </row>
    <row r="25" spans="1:21" s="14" customFormat="1" ht="35.1" customHeight="1" x14ac:dyDescent="0.25">
      <c r="A25" s="7"/>
      <c r="B25" s="167" t="s">
        <v>9</v>
      </c>
      <c r="C25" s="170" t="s">
        <v>79</v>
      </c>
      <c r="D25" s="171"/>
      <c r="E25" s="171"/>
      <c r="F25" s="172"/>
      <c r="G25" s="24"/>
      <c r="H25" s="24"/>
      <c r="I25" s="76"/>
      <c r="J25" s="76"/>
      <c r="K25" s="76"/>
      <c r="L25" s="76"/>
      <c r="M25" s="77"/>
      <c r="N25" s="7"/>
      <c r="O25" s="21" t="s">
        <v>80</v>
      </c>
      <c r="P25" s="20">
        <v>0.4</v>
      </c>
    </row>
    <row r="26" spans="1:21" s="14" customFormat="1" ht="35.1" customHeight="1" x14ac:dyDescent="0.25">
      <c r="A26" s="7"/>
      <c r="B26" s="168"/>
      <c r="C26" s="154" t="s">
        <v>81</v>
      </c>
      <c r="D26" s="155"/>
      <c r="E26" s="155"/>
      <c r="F26" s="156"/>
      <c r="G26" s="19"/>
      <c r="H26" s="19"/>
      <c r="I26" s="105">
        <f>I25*I24</f>
        <v>0</v>
      </c>
      <c r="J26" s="105">
        <f>IF(J25&gt;0,J25*J24,0)</f>
        <v>0</v>
      </c>
      <c r="K26" s="105">
        <f>IF(K25&gt;0,K25*K24,0)</f>
        <v>0</v>
      </c>
      <c r="L26" s="105">
        <f>IF(L25&gt;0,L25*L24,0)</f>
        <v>0</v>
      </c>
      <c r="M26" s="106">
        <f>IF(M25&gt;0,M25*M24,0)</f>
        <v>0</v>
      </c>
      <c r="N26" s="7"/>
      <c r="O26" s="21" t="s">
        <v>82</v>
      </c>
      <c r="P26" s="20">
        <v>0.4</v>
      </c>
    </row>
    <row r="27" spans="1:21" s="14" customFormat="1" ht="30.75" customHeight="1" thickBot="1" x14ac:dyDescent="0.3">
      <c r="A27" s="7"/>
      <c r="B27" s="168"/>
      <c r="C27" s="173" t="s">
        <v>83</v>
      </c>
      <c r="D27" s="174"/>
      <c r="E27" s="174"/>
      <c r="F27" s="175"/>
      <c r="G27" s="13" t="s">
        <v>84</v>
      </c>
      <c r="H27" s="13" t="s">
        <v>85</v>
      </c>
      <c r="I27" s="16" t="s">
        <v>86</v>
      </c>
      <c r="J27" s="16" t="s">
        <v>87</v>
      </c>
      <c r="K27" s="152">
        <f>G28*H28+I28*J28+G30*H30+I30*J30</f>
        <v>0</v>
      </c>
      <c r="L27" s="152"/>
      <c r="M27" s="153"/>
      <c r="N27" s="7"/>
      <c r="O27" s="18" t="s">
        <v>88</v>
      </c>
      <c r="P27" s="17">
        <v>0.4</v>
      </c>
    </row>
    <row r="28" spans="1:21" ht="17.45" customHeight="1" thickBot="1" x14ac:dyDescent="0.3">
      <c r="A28" s="7"/>
      <c r="B28" s="168"/>
      <c r="C28" s="176"/>
      <c r="D28" s="177"/>
      <c r="E28" s="177"/>
      <c r="F28" s="178"/>
      <c r="G28" s="78"/>
      <c r="H28" s="79"/>
      <c r="I28" s="80"/>
      <c r="J28" s="79"/>
      <c r="K28" s="152"/>
      <c r="L28" s="152"/>
      <c r="M28" s="153"/>
      <c r="N28" s="7"/>
      <c r="O28" s="15" t="str">
        <f>IF(OR(O27=I8,I8=O20,I8=O22),IF(I6&gt;50,S16,T16),U16)</f>
        <v>solid</v>
      </c>
      <c r="Q28" s="14"/>
      <c r="R28" s="14"/>
      <c r="S28" s="14"/>
    </row>
    <row r="29" spans="1:21" ht="30" customHeight="1" x14ac:dyDescent="0.25">
      <c r="A29" s="7"/>
      <c r="B29" s="168"/>
      <c r="C29" s="176"/>
      <c r="D29" s="177"/>
      <c r="E29" s="177"/>
      <c r="F29" s="178"/>
      <c r="G29" s="13" t="s">
        <v>89</v>
      </c>
      <c r="H29" s="12" t="s">
        <v>90</v>
      </c>
      <c r="I29" s="11" t="s">
        <v>91</v>
      </c>
      <c r="J29" s="11" t="s">
        <v>92</v>
      </c>
      <c r="K29" s="152"/>
      <c r="L29" s="152"/>
      <c r="M29" s="153"/>
      <c r="N29" s="7"/>
    </row>
    <row r="30" spans="1:21" ht="15" x14ac:dyDescent="0.25">
      <c r="A30" s="7"/>
      <c r="B30" s="168"/>
      <c r="C30" s="179"/>
      <c r="D30" s="180"/>
      <c r="E30" s="180"/>
      <c r="F30" s="181"/>
      <c r="G30" s="78"/>
      <c r="H30" s="79"/>
      <c r="I30" s="80"/>
      <c r="J30" s="79"/>
      <c r="K30" s="152"/>
      <c r="L30" s="152"/>
      <c r="M30" s="153"/>
      <c r="N30" s="7"/>
    </row>
    <row r="31" spans="1:21" ht="35.1" customHeight="1" x14ac:dyDescent="0.25">
      <c r="A31" s="7"/>
      <c r="B31" s="168"/>
      <c r="C31" s="154" t="s">
        <v>93</v>
      </c>
      <c r="D31" s="155"/>
      <c r="E31" s="155"/>
      <c r="F31" s="156"/>
      <c r="G31" s="157">
        <f>SUM(I26:M26,K27)</f>
        <v>0</v>
      </c>
      <c r="H31" s="158"/>
      <c r="I31" s="158"/>
      <c r="J31" s="158"/>
      <c r="K31" s="158"/>
      <c r="L31" s="158"/>
      <c r="M31" s="159"/>
      <c r="N31" s="7"/>
    </row>
    <row r="32" spans="1:21" ht="35.1" customHeight="1" x14ac:dyDescent="0.25">
      <c r="B32" s="168"/>
      <c r="C32" s="154" t="s">
        <v>94</v>
      </c>
      <c r="D32" s="155"/>
      <c r="E32" s="155"/>
      <c r="F32" s="156"/>
      <c r="G32" s="160" t="e">
        <f>G31/I20</f>
        <v>#DIV/0!</v>
      </c>
      <c r="H32" s="160"/>
      <c r="I32" s="160"/>
      <c r="J32" s="160"/>
      <c r="K32" s="160"/>
      <c r="L32" s="160"/>
      <c r="M32" s="161"/>
    </row>
    <row r="33" spans="2:13" ht="35.1" customHeight="1" x14ac:dyDescent="0.25">
      <c r="B33" s="168"/>
      <c r="C33" s="154" t="s">
        <v>95</v>
      </c>
      <c r="D33" s="155"/>
      <c r="E33" s="155"/>
      <c r="F33" s="156"/>
      <c r="G33" s="162"/>
      <c r="H33" s="162"/>
      <c r="I33" s="162"/>
      <c r="J33" s="162"/>
      <c r="K33" s="162"/>
      <c r="L33" s="162"/>
      <c r="M33" s="163"/>
    </row>
    <row r="34" spans="2:13" ht="35.1" customHeight="1" thickBot="1" x14ac:dyDescent="0.3">
      <c r="B34" s="169"/>
      <c r="C34" s="182" t="s">
        <v>96</v>
      </c>
      <c r="D34" s="183"/>
      <c r="E34" s="183"/>
      <c r="F34" s="184"/>
      <c r="G34" s="185">
        <f>G31-G33</f>
        <v>0</v>
      </c>
      <c r="H34" s="186"/>
      <c r="I34" s="186"/>
      <c r="J34" s="186"/>
      <c r="K34" s="186"/>
      <c r="L34" s="186"/>
      <c r="M34" s="187"/>
    </row>
    <row r="35" spans="2:13" ht="31.5" thickBot="1" x14ac:dyDescent="0.3">
      <c r="B35" s="81" t="s">
        <v>11</v>
      </c>
      <c r="C35" s="149" t="s">
        <v>97</v>
      </c>
      <c r="D35" s="150"/>
      <c r="E35" s="150"/>
      <c r="F35" s="151"/>
      <c r="G35" s="6"/>
      <c r="H35" s="6"/>
      <c r="I35" s="5" t="e">
        <f>IF(I18-I21&lt;0,0,I18-I21)</f>
        <v>#N/A</v>
      </c>
      <c r="J35" s="5">
        <f>IF(J18-J21&lt;0,0,J18-J21)</f>
        <v>0</v>
      </c>
      <c r="K35" s="5">
        <f>IF(K18-K21&lt;0,0,K18-K21)</f>
        <v>0</v>
      </c>
      <c r="L35" s="5">
        <f>IF(L18-L21&lt;0,0,L18-L21)</f>
        <v>0</v>
      </c>
      <c r="M35" s="4">
        <f>IF(M18-M21&lt;0,0,M18-M21)</f>
        <v>0</v>
      </c>
    </row>
    <row r="36" spans="2:13" s="1" customFormat="1" ht="15" x14ac:dyDescent="0.25">
      <c r="G36" s="3"/>
      <c r="H36" s="3"/>
      <c r="I36" s="3"/>
      <c r="J36" s="3"/>
      <c r="K36" s="3"/>
      <c r="L36" s="3"/>
      <c r="M36" s="3"/>
    </row>
    <row r="37" spans="2:13" ht="15" hidden="1" customHeight="1" x14ac:dyDescent="0.25"/>
    <row r="38" spans="2:13" ht="15" hidden="1" customHeight="1" x14ac:dyDescent="0.25"/>
  </sheetData>
  <sheetProtection algorithmName="SHA-512" hashValue="CUR4ByBhr4P7Jy4Up0HlO+ZgUuSoN0Km05YN0Gij9c/mn8qZIfaYoWsQP0QMSJ9M18bDqO9t1cbhUZnei4ieDg==" saltValue="xv3wkXwM4w74Rv+aketG9Q==" spinCount="100000" sheet="1" objects="1" scenarios="1"/>
  <mergeCells count="47">
    <mergeCell ref="C16:F16"/>
    <mergeCell ref="C17:F17"/>
    <mergeCell ref="C18:F18"/>
    <mergeCell ref="I5:L5"/>
    <mergeCell ref="B6:C6"/>
    <mergeCell ref="D6:F6"/>
    <mergeCell ref="I6:L6"/>
    <mergeCell ref="D7:F7"/>
    <mergeCell ref="I7:L7"/>
    <mergeCell ref="M12:M14"/>
    <mergeCell ref="G13:G14"/>
    <mergeCell ref="H13:H14"/>
    <mergeCell ref="I13:I14"/>
    <mergeCell ref="D8:F8"/>
    <mergeCell ref="I8:L8"/>
    <mergeCell ref="D9:F9"/>
    <mergeCell ref="I9:L9"/>
    <mergeCell ref="I10:L10"/>
    <mergeCell ref="D11:F11"/>
    <mergeCell ref="I11:L11"/>
    <mergeCell ref="J12:J14"/>
    <mergeCell ref="K12:K14"/>
    <mergeCell ref="L12:L14"/>
    <mergeCell ref="R15:U15"/>
    <mergeCell ref="B25:B34"/>
    <mergeCell ref="C25:F25"/>
    <mergeCell ref="C26:F26"/>
    <mergeCell ref="C27:F30"/>
    <mergeCell ref="C34:F34"/>
    <mergeCell ref="B21:B24"/>
    <mergeCell ref="C21:F21"/>
    <mergeCell ref="C22:F22"/>
    <mergeCell ref="C23:F23"/>
    <mergeCell ref="C24:F24"/>
    <mergeCell ref="G34:M34"/>
    <mergeCell ref="C19:F19"/>
    <mergeCell ref="B15:B20"/>
    <mergeCell ref="C15:F15"/>
    <mergeCell ref="C20:F20"/>
    <mergeCell ref="C35:F35"/>
    <mergeCell ref="K27:M30"/>
    <mergeCell ref="C31:F31"/>
    <mergeCell ref="G31:M31"/>
    <mergeCell ref="C32:F32"/>
    <mergeCell ref="G32:M32"/>
    <mergeCell ref="C33:F33"/>
    <mergeCell ref="G33:M33"/>
  </mergeCells>
  <conditionalFormatting sqref="D8">
    <cfRule type="expression" dxfId="7" priority="4">
      <formula>D7=O9</formula>
    </cfRule>
  </conditionalFormatting>
  <conditionalFormatting sqref="I10">
    <cfRule type="expression" dxfId="6" priority="2">
      <formula>$H$11="Sidedressed?"</formula>
    </cfRule>
  </conditionalFormatting>
  <conditionalFormatting sqref="I11">
    <cfRule type="expression" dxfId="5" priority="1">
      <formula>$H$10="Sprinkler irrigated?"</formula>
    </cfRule>
  </conditionalFormatting>
  <conditionalFormatting sqref="I21">
    <cfRule type="cellIs" dxfId="4" priority="3" operator="greaterThan">
      <formula>$I$18*1.2</formula>
    </cfRule>
  </conditionalFormatting>
  <dataValidations count="11">
    <dataValidation type="list" allowBlank="1" showInputMessage="1" showErrorMessage="1" sqref="I9" xr:uid="{00000000-0002-0000-0100-000000000000}">
      <formula1>$O$13:$O$18</formula1>
    </dataValidation>
    <dataValidation type="list" allowBlank="1" showInputMessage="1" showErrorMessage="1" sqref="D9" xr:uid="{00000000-0002-0000-0100-000002000000}">
      <formula1>$O$7:$O$8</formula1>
    </dataValidation>
    <dataValidation type="decimal" allowBlank="1" showInputMessage="1" showErrorMessage="1" sqref="I30 G15:M15 I18:M18 I20 G28 I28 G30 D10 D12:D14" xr:uid="{00000000-0002-0000-0100-000003000000}">
      <formula1>0</formula1>
      <formula2>1000</formula2>
    </dataValidation>
    <dataValidation type="decimal" allowBlank="1" showInputMessage="1" showErrorMessage="1" sqref="I6" xr:uid="{00000000-0002-0000-0100-000004000000}">
      <formula1>-1000</formula1>
      <formula2>1000</formula2>
    </dataValidation>
    <dataValidation type="decimal" allowBlank="1" showInputMessage="1" showErrorMessage="1" sqref="I25:M25 H28 J28 H30 J30 G33:M33" xr:uid="{00000000-0002-0000-0100-000005000000}">
      <formula1>0</formula1>
      <formula2>10000</formula2>
    </dataValidation>
    <dataValidation type="list" allowBlank="1" showInputMessage="1" showErrorMessage="1" sqref="D8" xr:uid="{00000000-0002-0000-0100-000006000000}">
      <formula1>IF(D7=O9,$O$7:$O$8,0)</formula1>
    </dataValidation>
    <dataValidation type="list" allowBlank="1" showInputMessage="1" showErrorMessage="1" sqref="D11:F11" xr:uid="{00000000-0002-0000-0100-000008000000}">
      <formula1>$O$5:$O$6</formula1>
    </dataValidation>
    <dataValidation type="list" allowBlank="1" showInputMessage="1" showErrorMessage="1" sqref="D7" xr:uid="{00000000-0002-0000-0100-000009000000}">
      <formula1>$O$9:$O$12</formula1>
    </dataValidation>
    <dataValidation type="list" allowBlank="1" showInputMessage="1" showErrorMessage="1" sqref="I11" xr:uid="{00000000-0002-0000-0100-00000A000000}">
      <formula1>IF(H11="Sidedressed?",O7:O8,"")</formula1>
    </dataValidation>
    <dataValidation type="list" allowBlank="1" showInputMessage="1" showErrorMessage="1" sqref="I10:L10" xr:uid="{DC616212-FEC2-44B1-95C6-8E46EEE1BE53}">
      <formula1>IF(H10="Sprinkler irrigated?",P7:P9,"")</formula1>
    </dataValidation>
    <dataValidation type="list" allowBlank="1" showInputMessage="1" showErrorMessage="1" sqref="I8" xr:uid="{00000000-0002-0000-0100-000001000000}">
      <formula1>$O$19:$O$27</formula1>
    </dataValidation>
  </dataValidations>
  <pageMargins left="0.7" right="0.7" top="0.75" bottom="0.75" header="0.3" footer="0.3"/>
  <pageSetup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61CD3-F9CE-4A1C-86B7-812FC8939958}">
  <sheetPr codeName="Sheet5">
    <pageSetUpPr fitToPage="1"/>
  </sheetPr>
  <dimension ref="A1:N38"/>
  <sheetViews>
    <sheetView showGridLines="0" showRowColHeaders="0" zoomScale="81" zoomScaleNormal="100" workbookViewId="0">
      <selection activeCell="J17" sqref="J17"/>
    </sheetView>
  </sheetViews>
  <sheetFormatPr defaultColWidth="0" defaultRowHeight="0" customHeight="1" zeroHeight="1" x14ac:dyDescent="0.25"/>
  <cols>
    <col min="1" max="1" width="3" style="1" customWidth="1"/>
    <col min="2" max="2" width="4.28515625" customWidth="1"/>
    <col min="3" max="3" width="13" customWidth="1"/>
    <col min="4" max="4" width="6.7109375" customWidth="1"/>
    <col min="5" max="5" width="9.42578125" bestFit="1" customWidth="1"/>
    <col min="6" max="6" width="23.140625" bestFit="1" customWidth="1"/>
    <col min="7" max="7" width="12.7109375" style="2" customWidth="1"/>
    <col min="8" max="8" width="11.7109375" style="2" customWidth="1"/>
    <col min="9" max="9" width="13" style="2" customWidth="1"/>
    <col min="10" max="10" width="13.140625" style="2" bestFit="1" customWidth="1"/>
    <col min="11" max="13" width="9.85546875" style="2" customWidth="1"/>
    <col min="14" max="14" width="3" style="1" customWidth="1"/>
    <col min="15" max="16384" width="9.140625" hidden="1"/>
  </cols>
  <sheetData>
    <row r="1" spans="1:14" s="1" customFormat="1" ht="15" x14ac:dyDescent="0.25">
      <c r="G1" s="3"/>
      <c r="H1" s="3"/>
      <c r="I1" s="3"/>
      <c r="J1" s="3"/>
      <c r="K1" s="3"/>
      <c r="L1" s="3"/>
      <c r="M1" s="3"/>
    </row>
    <row r="2" spans="1:14" ht="36" x14ac:dyDescent="0.55000000000000004">
      <c r="B2" s="227" t="s">
        <v>13</v>
      </c>
      <c r="C2" s="227"/>
      <c r="D2" s="227"/>
      <c r="E2" s="227"/>
      <c r="F2" s="227"/>
      <c r="G2" s="227"/>
      <c r="H2" s="227"/>
      <c r="I2" s="227"/>
      <c r="J2" s="227"/>
      <c r="K2" s="227"/>
      <c r="L2" s="227"/>
      <c r="M2" s="227"/>
    </row>
    <row r="3" spans="1:14" ht="36" x14ac:dyDescent="0.55000000000000004">
      <c r="B3" s="227" t="s">
        <v>14</v>
      </c>
      <c r="C3" s="227"/>
      <c r="D3" s="227"/>
      <c r="E3" s="227"/>
      <c r="F3" s="227"/>
      <c r="G3" s="227"/>
      <c r="H3" s="227"/>
      <c r="I3" s="227"/>
      <c r="J3" s="227"/>
      <c r="K3" s="227"/>
      <c r="L3" s="227"/>
      <c r="M3" s="227"/>
    </row>
    <row r="4" spans="1:14" ht="16.5" thickBot="1" x14ac:dyDescent="0.3">
      <c r="B4" s="228" t="s">
        <v>15</v>
      </c>
      <c r="C4" s="229"/>
      <c r="D4" s="229"/>
      <c r="E4" s="229"/>
      <c r="F4" s="229"/>
      <c r="G4" s="229"/>
      <c r="H4" s="229"/>
      <c r="I4" s="229"/>
      <c r="J4" s="229"/>
      <c r="K4" s="229"/>
      <c r="L4" s="229"/>
      <c r="M4" s="229"/>
    </row>
    <row r="5" spans="1:14" ht="15" customHeight="1" x14ac:dyDescent="0.25">
      <c r="B5" s="230" t="s">
        <v>2</v>
      </c>
      <c r="C5" s="231"/>
      <c r="D5" s="231"/>
      <c r="E5" s="231"/>
      <c r="F5" s="232"/>
      <c r="G5" s="70"/>
      <c r="H5" s="69" t="s">
        <v>16</v>
      </c>
      <c r="I5" s="233">
        <v>44397</v>
      </c>
      <c r="J5" s="233"/>
      <c r="K5" s="233"/>
      <c r="L5" s="233"/>
      <c r="M5" s="68"/>
    </row>
    <row r="6" spans="1:14" ht="18" customHeight="1" x14ac:dyDescent="0.25">
      <c r="B6" s="208" t="s">
        <v>18</v>
      </c>
      <c r="C6" s="209"/>
      <c r="D6" s="222" t="s">
        <v>98</v>
      </c>
      <c r="E6" s="222"/>
      <c r="F6" s="225"/>
      <c r="G6" s="67"/>
      <c r="H6" s="66" t="s">
        <v>19</v>
      </c>
      <c r="I6" s="226">
        <v>85</v>
      </c>
      <c r="J6" s="226"/>
      <c r="K6" s="226"/>
      <c r="L6" s="226"/>
      <c r="M6" s="58"/>
    </row>
    <row r="7" spans="1:14" ht="15" x14ac:dyDescent="0.25">
      <c r="B7" s="108"/>
      <c r="C7" s="109" t="s">
        <v>21</v>
      </c>
      <c r="D7" s="216" t="s">
        <v>30</v>
      </c>
      <c r="E7" s="216"/>
      <c r="F7" s="217"/>
      <c r="G7" s="59"/>
      <c r="H7" s="109" t="s">
        <v>22</v>
      </c>
      <c r="I7" s="222" t="s">
        <v>99</v>
      </c>
      <c r="J7" s="222"/>
      <c r="K7" s="222"/>
      <c r="L7" s="222"/>
      <c r="M7" s="65"/>
    </row>
    <row r="8" spans="1:14" ht="15" x14ac:dyDescent="0.25">
      <c r="B8" s="108"/>
      <c r="C8" s="109" t="s">
        <v>100</v>
      </c>
      <c r="D8" s="203" t="s">
        <v>26</v>
      </c>
      <c r="E8" s="203"/>
      <c r="F8" s="223"/>
      <c r="G8" s="59"/>
      <c r="H8" s="109" t="s">
        <v>25</v>
      </c>
      <c r="I8" s="224" t="s">
        <v>67</v>
      </c>
      <c r="J8" s="224"/>
      <c r="K8" s="224"/>
      <c r="L8" s="224"/>
      <c r="M8" s="64"/>
    </row>
    <row r="9" spans="1:14" s="14" customFormat="1" ht="15" x14ac:dyDescent="0.25">
      <c r="A9" s="1"/>
      <c r="B9" s="108"/>
      <c r="C9" s="109" t="s">
        <v>28</v>
      </c>
      <c r="D9" s="216" t="s">
        <v>26</v>
      </c>
      <c r="E9" s="216"/>
      <c r="F9" s="217"/>
      <c r="G9" s="59"/>
      <c r="H9" s="109" t="s">
        <v>29</v>
      </c>
      <c r="I9" s="224" t="s">
        <v>53</v>
      </c>
      <c r="J9" s="224"/>
      <c r="K9" s="224"/>
      <c r="L9" s="224"/>
      <c r="M9" s="58"/>
      <c r="N9" s="1"/>
    </row>
    <row r="10" spans="1:14" s="14" customFormat="1" ht="18" x14ac:dyDescent="0.35">
      <c r="A10" s="7"/>
      <c r="B10" s="108"/>
      <c r="C10" s="109" t="s">
        <v>32</v>
      </c>
      <c r="D10" s="110">
        <v>12</v>
      </c>
      <c r="E10" t="s">
        <v>33</v>
      </c>
      <c r="F10" s="60"/>
      <c r="G10" s="59"/>
      <c r="H10" s="109" t="s">
        <v>101</v>
      </c>
      <c r="I10" s="203" t="s">
        <v>24</v>
      </c>
      <c r="J10" s="203"/>
      <c r="K10" s="203"/>
      <c r="L10" s="203"/>
      <c r="M10" s="58"/>
      <c r="N10" s="7"/>
    </row>
    <row r="11" spans="1:14" s="14" customFormat="1" ht="15.75" thickBot="1" x14ac:dyDescent="0.3">
      <c r="A11" s="7"/>
      <c r="B11" s="108"/>
      <c r="C11" s="109" t="s">
        <v>35</v>
      </c>
      <c r="D11" s="216" t="s">
        <v>17</v>
      </c>
      <c r="E11" s="216"/>
      <c r="F11" s="217"/>
      <c r="G11" s="57"/>
      <c r="H11" s="56" t="s">
        <v>101</v>
      </c>
      <c r="I11" s="218" t="s">
        <v>26</v>
      </c>
      <c r="J11" s="218"/>
      <c r="K11" s="218"/>
      <c r="L11" s="218"/>
      <c r="M11" s="55"/>
      <c r="N11" s="7"/>
    </row>
    <row r="12" spans="1:14" s="14" customFormat="1" ht="15" customHeight="1" x14ac:dyDescent="0.25">
      <c r="A12" s="7"/>
      <c r="B12" s="108"/>
      <c r="C12" s="109" t="s">
        <v>37</v>
      </c>
      <c r="D12" s="110">
        <v>205</v>
      </c>
      <c r="E12" t="s">
        <v>38</v>
      </c>
      <c r="F12" s="53"/>
      <c r="G12" s="219" t="s">
        <v>39</v>
      </c>
      <c r="H12" s="220"/>
      <c r="I12" s="221"/>
      <c r="J12" s="205" t="s">
        <v>40</v>
      </c>
      <c r="K12" s="205" t="s">
        <v>41</v>
      </c>
      <c r="L12" s="205" t="s">
        <v>42</v>
      </c>
      <c r="M12" s="188" t="s">
        <v>43</v>
      </c>
      <c r="N12" s="7"/>
    </row>
    <row r="13" spans="1:14" s="14" customFormat="1" ht="15" x14ac:dyDescent="0.25">
      <c r="A13" s="7"/>
      <c r="B13" s="108"/>
      <c r="C13" s="109" t="s">
        <v>45</v>
      </c>
      <c r="D13" s="110">
        <v>0</v>
      </c>
      <c r="E13" t="s">
        <v>38</v>
      </c>
      <c r="F13" s="53"/>
      <c r="G13" s="191" t="s">
        <v>46</v>
      </c>
      <c r="H13" s="193" t="s">
        <v>47</v>
      </c>
      <c r="I13" s="193" t="s">
        <v>48</v>
      </c>
      <c r="J13" s="206"/>
      <c r="K13" s="206"/>
      <c r="L13" s="206"/>
      <c r="M13" s="189"/>
      <c r="N13" s="7"/>
    </row>
    <row r="14" spans="1:14" s="14" customFormat="1" ht="15.75" thickBot="1" x14ac:dyDescent="0.3">
      <c r="A14" s="7"/>
      <c r="B14" s="51"/>
      <c r="C14" s="50" t="s">
        <v>50</v>
      </c>
      <c r="D14" s="49">
        <v>0.7</v>
      </c>
      <c r="E14" s="48" t="s">
        <v>38</v>
      </c>
      <c r="F14" s="47"/>
      <c r="G14" s="192"/>
      <c r="H14" s="194"/>
      <c r="I14" s="194"/>
      <c r="J14" s="194"/>
      <c r="K14" s="194"/>
      <c r="L14" s="194"/>
      <c r="M14" s="190"/>
      <c r="N14" s="7"/>
    </row>
    <row r="15" spans="1:14" s="14" customFormat="1" ht="40.15" customHeight="1" x14ac:dyDescent="0.25">
      <c r="A15" s="7"/>
      <c r="B15" s="200" t="s">
        <v>5</v>
      </c>
      <c r="C15" s="170" t="s">
        <v>52</v>
      </c>
      <c r="D15" s="171"/>
      <c r="E15" s="171"/>
      <c r="F15" s="172"/>
      <c r="G15" s="46">
        <v>2</v>
      </c>
      <c r="H15" s="46">
        <v>16</v>
      </c>
      <c r="I15" s="46">
        <v>18</v>
      </c>
      <c r="J15" s="46">
        <v>18</v>
      </c>
      <c r="K15" s="46">
        <v>14</v>
      </c>
      <c r="L15" s="46">
        <v>5</v>
      </c>
      <c r="M15" s="45">
        <v>0.3</v>
      </c>
      <c r="N15" s="7"/>
    </row>
    <row r="16" spans="1:14" s="14" customFormat="1" ht="35.1" customHeight="1" x14ac:dyDescent="0.25">
      <c r="A16" s="7"/>
      <c r="B16" s="201"/>
      <c r="C16" s="154" t="s">
        <v>55</v>
      </c>
      <c r="D16" s="155"/>
      <c r="E16" s="155"/>
      <c r="F16" s="156"/>
      <c r="G16" s="44">
        <v>0.5</v>
      </c>
      <c r="H16" s="44">
        <v>0.4</v>
      </c>
      <c r="I16" s="19"/>
      <c r="J16" s="29">
        <v>1</v>
      </c>
      <c r="K16" s="29">
        <v>1</v>
      </c>
      <c r="L16" s="29">
        <v>1</v>
      </c>
      <c r="M16" s="28">
        <v>1</v>
      </c>
      <c r="N16" s="7"/>
    </row>
    <row r="17" spans="1:14" s="14" customFormat="1" ht="35.1" customHeight="1" x14ac:dyDescent="0.25">
      <c r="A17" s="7"/>
      <c r="B17" s="201"/>
      <c r="C17" s="154" t="s">
        <v>60</v>
      </c>
      <c r="D17" s="155"/>
      <c r="E17" s="155"/>
      <c r="F17" s="156"/>
      <c r="G17" s="43">
        <v>1</v>
      </c>
      <c r="H17" s="43">
        <v>6.4</v>
      </c>
      <c r="I17" s="43">
        <v>7.4</v>
      </c>
      <c r="J17" s="43">
        <v>18</v>
      </c>
      <c r="K17" s="43">
        <v>14</v>
      </c>
      <c r="L17" s="43">
        <v>5</v>
      </c>
      <c r="M17" s="42">
        <v>0.3</v>
      </c>
      <c r="N17" s="7"/>
    </row>
    <row r="18" spans="1:14" s="14" customFormat="1" ht="39.6" customHeight="1" x14ac:dyDescent="0.25">
      <c r="A18" s="7"/>
      <c r="B18" s="201"/>
      <c r="C18" s="154" t="s">
        <v>62</v>
      </c>
      <c r="D18" s="155"/>
      <c r="E18" s="155"/>
      <c r="F18" s="156"/>
      <c r="G18" s="19"/>
      <c r="H18" s="19"/>
      <c r="I18" s="41">
        <v>90</v>
      </c>
      <c r="J18" s="41">
        <v>40</v>
      </c>
      <c r="K18" s="41">
        <v>0</v>
      </c>
      <c r="L18" s="41">
        <v>0</v>
      </c>
      <c r="M18" s="40">
        <v>2.5</v>
      </c>
      <c r="N18" s="7"/>
    </row>
    <row r="19" spans="1:14" s="14" customFormat="1" ht="35.1" customHeight="1" x14ac:dyDescent="0.25">
      <c r="A19" s="7"/>
      <c r="B19" s="201"/>
      <c r="C19" s="154" t="s">
        <v>66</v>
      </c>
      <c r="D19" s="155"/>
      <c r="E19" s="155"/>
      <c r="F19" s="156"/>
      <c r="G19" s="19"/>
      <c r="H19" s="19"/>
      <c r="I19" s="43">
        <v>12.162162162162161</v>
      </c>
      <c r="J19" s="19"/>
      <c r="K19" s="19"/>
      <c r="L19" s="19"/>
      <c r="M19" s="37"/>
      <c r="N19" s="7"/>
    </row>
    <row r="20" spans="1:14" s="14" customFormat="1" ht="35.1" customHeight="1" thickBot="1" x14ac:dyDescent="0.3">
      <c r="A20" s="7"/>
      <c r="B20" s="202"/>
      <c r="C20" s="182" t="s">
        <v>68</v>
      </c>
      <c r="D20" s="183"/>
      <c r="E20" s="183"/>
      <c r="F20" s="184"/>
      <c r="G20" s="34"/>
      <c r="H20" s="34"/>
      <c r="I20" s="90">
        <v>12</v>
      </c>
      <c r="J20" s="34"/>
      <c r="K20" s="34"/>
      <c r="L20" s="34"/>
      <c r="M20" s="33"/>
      <c r="N20" s="7"/>
    </row>
    <row r="21" spans="1:14" s="14" customFormat="1" ht="35.1" customHeight="1" x14ac:dyDescent="0.25">
      <c r="A21" s="7"/>
      <c r="B21" s="167" t="s">
        <v>70</v>
      </c>
      <c r="C21" s="170" t="s">
        <v>71</v>
      </c>
      <c r="D21" s="171"/>
      <c r="E21" s="171"/>
      <c r="F21" s="172"/>
      <c r="G21" s="24"/>
      <c r="H21" s="24"/>
      <c r="I21" s="32">
        <v>88.800000000000011</v>
      </c>
      <c r="J21" s="32">
        <v>216</v>
      </c>
      <c r="K21" s="32">
        <v>168</v>
      </c>
      <c r="L21" s="32">
        <v>60</v>
      </c>
      <c r="M21" s="31">
        <v>4</v>
      </c>
      <c r="N21" s="7"/>
    </row>
    <row r="22" spans="1:14" s="14" customFormat="1" ht="35.1" customHeight="1" x14ac:dyDescent="0.25">
      <c r="A22" s="7"/>
      <c r="B22" s="168"/>
      <c r="C22" s="154" t="s">
        <v>73</v>
      </c>
      <c r="D22" s="155"/>
      <c r="E22" s="155"/>
      <c r="F22" s="156"/>
      <c r="G22" s="19"/>
      <c r="H22" s="19"/>
      <c r="I22" s="19"/>
      <c r="J22" s="29">
        <v>160</v>
      </c>
      <c r="K22" s="29">
        <v>0</v>
      </c>
      <c r="L22" s="29">
        <v>0</v>
      </c>
      <c r="M22" s="28">
        <v>5</v>
      </c>
      <c r="N22" s="7"/>
    </row>
    <row r="23" spans="1:14" s="14" customFormat="1" ht="35.1" customHeight="1" x14ac:dyDescent="0.25">
      <c r="A23" s="7"/>
      <c r="B23" s="168"/>
      <c r="C23" s="154" t="s">
        <v>75</v>
      </c>
      <c r="D23" s="155"/>
      <c r="E23" s="155"/>
      <c r="F23" s="156"/>
      <c r="G23" s="19"/>
      <c r="H23" s="19"/>
      <c r="I23" s="27">
        <v>19.200000000000003</v>
      </c>
      <c r="J23" s="12">
        <v>56</v>
      </c>
      <c r="K23" s="13">
        <v>0</v>
      </c>
      <c r="L23" s="13">
        <v>0</v>
      </c>
      <c r="M23" s="26">
        <v>0</v>
      </c>
      <c r="N23" s="7"/>
    </row>
    <row r="24" spans="1:14" s="14" customFormat="1" ht="35.1" customHeight="1" thickBot="1" x14ac:dyDescent="0.3">
      <c r="A24" s="7"/>
      <c r="B24" s="169"/>
      <c r="C24" s="182" t="s">
        <v>77</v>
      </c>
      <c r="D24" s="183"/>
      <c r="E24" s="183"/>
      <c r="F24" s="184"/>
      <c r="G24" s="6"/>
      <c r="H24" s="6"/>
      <c r="I24" s="25">
        <v>108</v>
      </c>
      <c r="J24" s="5">
        <v>216</v>
      </c>
      <c r="K24" s="5">
        <v>0</v>
      </c>
      <c r="L24" s="5">
        <v>0</v>
      </c>
      <c r="M24" s="4">
        <v>4</v>
      </c>
      <c r="N24" s="7"/>
    </row>
    <row r="25" spans="1:14" s="14" customFormat="1" ht="35.1" customHeight="1" x14ac:dyDescent="0.25">
      <c r="A25" s="7"/>
      <c r="B25" s="167" t="s">
        <v>9</v>
      </c>
      <c r="C25" s="170" t="s">
        <v>79</v>
      </c>
      <c r="D25" s="171"/>
      <c r="E25" s="171"/>
      <c r="F25" s="172"/>
      <c r="G25" s="24"/>
      <c r="H25" s="24"/>
      <c r="I25" s="23">
        <v>0.65</v>
      </c>
      <c r="J25" s="23">
        <v>0.65</v>
      </c>
      <c r="K25" s="23">
        <v>0.5</v>
      </c>
      <c r="L25" s="23">
        <v>0.5</v>
      </c>
      <c r="M25" s="22">
        <v>3</v>
      </c>
      <c r="N25" s="7"/>
    </row>
    <row r="26" spans="1:14" s="14" customFormat="1" ht="35.1" customHeight="1" x14ac:dyDescent="0.25">
      <c r="A26" s="7"/>
      <c r="B26" s="168"/>
      <c r="C26" s="154" t="s">
        <v>81</v>
      </c>
      <c r="D26" s="155"/>
      <c r="E26" s="155"/>
      <c r="F26" s="156"/>
      <c r="G26" s="19"/>
      <c r="H26" s="19"/>
      <c r="I26" s="105">
        <v>70.2</v>
      </c>
      <c r="J26" s="105">
        <v>140.4</v>
      </c>
      <c r="K26" s="105">
        <v>0</v>
      </c>
      <c r="L26" s="105">
        <v>0</v>
      </c>
      <c r="M26" s="106">
        <v>12</v>
      </c>
      <c r="N26" s="7"/>
    </row>
    <row r="27" spans="1:14" s="14" customFormat="1" ht="30.75" customHeight="1" x14ac:dyDescent="0.25">
      <c r="A27" s="7"/>
      <c r="B27" s="168"/>
      <c r="C27" s="173" t="s">
        <v>83</v>
      </c>
      <c r="D27" s="174"/>
      <c r="E27" s="174"/>
      <c r="F27" s="175"/>
      <c r="G27" s="13" t="s">
        <v>84</v>
      </c>
      <c r="H27" s="13" t="s">
        <v>85</v>
      </c>
      <c r="I27" s="16" t="s">
        <v>86</v>
      </c>
      <c r="J27" s="16" t="s">
        <v>87</v>
      </c>
      <c r="K27" s="152">
        <v>47</v>
      </c>
      <c r="L27" s="152"/>
      <c r="M27" s="153"/>
      <c r="N27" s="7"/>
    </row>
    <row r="28" spans="1:14" ht="17.45" customHeight="1" x14ac:dyDescent="0.25">
      <c r="A28" s="7"/>
      <c r="B28" s="168"/>
      <c r="C28" s="176"/>
      <c r="D28" s="177"/>
      <c r="E28" s="177"/>
      <c r="F28" s="178"/>
      <c r="G28" s="10">
        <v>5</v>
      </c>
      <c r="H28" s="8">
        <v>5.5</v>
      </c>
      <c r="I28" s="9">
        <v>1.5</v>
      </c>
      <c r="J28" s="8">
        <v>13</v>
      </c>
      <c r="K28" s="152"/>
      <c r="L28" s="152"/>
      <c r="M28" s="153"/>
      <c r="N28" s="7"/>
    </row>
    <row r="29" spans="1:14" ht="30" customHeight="1" x14ac:dyDescent="0.25">
      <c r="A29" s="7"/>
      <c r="B29" s="168"/>
      <c r="C29" s="176"/>
      <c r="D29" s="177"/>
      <c r="E29" s="177"/>
      <c r="F29" s="178"/>
      <c r="G29" s="13" t="s">
        <v>89</v>
      </c>
      <c r="H29" s="12" t="s">
        <v>90</v>
      </c>
      <c r="I29" s="11" t="s">
        <v>91</v>
      </c>
      <c r="J29" s="11" t="s">
        <v>92</v>
      </c>
      <c r="K29" s="152"/>
      <c r="L29" s="152"/>
      <c r="M29" s="153"/>
      <c r="N29" s="7"/>
    </row>
    <row r="30" spans="1:14" ht="15" x14ac:dyDescent="0.25">
      <c r="A30" s="7"/>
      <c r="B30" s="168"/>
      <c r="C30" s="179"/>
      <c r="D30" s="180"/>
      <c r="E30" s="180"/>
      <c r="F30" s="181"/>
      <c r="G30" s="10"/>
      <c r="H30" s="8"/>
      <c r="I30" s="9"/>
      <c r="J30" s="8"/>
      <c r="K30" s="152"/>
      <c r="L30" s="152"/>
      <c r="M30" s="153"/>
      <c r="N30" s="7"/>
    </row>
    <row r="31" spans="1:14" ht="35.1" customHeight="1" x14ac:dyDescent="0.25">
      <c r="A31" s="7"/>
      <c r="B31" s="168"/>
      <c r="C31" s="154" t="s">
        <v>93</v>
      </c>
      <c r="D31" s="155"/>
      <c r="E31" s="155"/>
      <c r="F31" s="156"/>
      <c r="G31" s="157">
        <v>269.60000000000002</v>
      </c>
      <c r="H31" s="158"/>
      <c r="I31" s="158"/>
      <c r="J31" s="158"/>
      <c r="K31" s="158"/>
      <c r="L31" s="158"/>
      <c r="M31" s="159"/>
      <c r="N31" s="7"/>
    </row>
    <row r="32" spans="1:14" ht="35.1" customHeight="1" x14ac:dyDescent="0.25">
      <c r="B32" s="168"/>
      <c r="C32" s="154" t="s">
        <v>94</v>
      </c>
      <c r="D32" s="155"/>
      <c r="E32" s="155"/>
      <c r="F32" s="156"/>
      <c r="G32" s="160">
        <v>22.466666666666669</v>
      </c>
      <c r="H32" s="160"/>
      <c r="I32" s="160"/>
      <c r="J32" s="160"/>
      <c r="K32" s="160"/>
      <c r="L32" s="160"/>
      <c r="M32" s="161"/>
    </row>
    <row r="33" spans="2:13" s="1" customFormat="1" ht="35.1" customHeight="1" x14ac:dyDescent="0.25">
      <c r="B33" s="168"/>
      <c r="C33" s="154" t="s">
        <v>95</v>
      </c>
      <c r="D33" s="155"/>
      <c r="E33" s="155"/>
      <c r="F33" s="156"/>
      <c r="G33" s="214">
        <v>8</v>
      </c>
      <c r="H33" s="214"/>
      <c r="I33" s="214"/>
      <c r="J33" s="214"/>
      <c r="K33" s="214"/>
      <c r="L33" s="214"/>
      <c r="M33" s="215"/>
    </row>
    <row r="34" spans="2:13" s="1" customFormat="1" ht="35.1" customHeight="1" thickBot="1" x14ac:dyDescent="0.3">
      <c r="B34" s="169"/>
      <c r="C34" s="182" t="s">
        <v>96</v>
      </c>
      <c r="D34" s="183"/>
      <c r="E34" s="183"/>
      <c r="F34" s="184"/>
      <c r="G34" s="185">
        <v>261.60000000000002</v>
      </c>
      <c r="H34" s="186"/>
      <c r="I34" s="186"/>
      <c r="J34" s="186"/>
      <c r="K34" s="186"/>
      <c r="L34" s="186"/>
      <c r="M34" s="187"/>
    </row>
    <row r="35" spans="2:13" s="1" customFormat="1" ht="31.5" thickBot="1" x14ac:dyDescent="0.3">
      <c r="B35" s="81" t="s">
        <v>11</v>
      </c>
      <c r="C35" s="149" t="s">
        <v>97</v>
      </c>
      <c r="D35" s="150"/>
      <c r="E35" s="150"/>
      <c r="F35" s="151"/>
      <c r="G35" s="6"/>
      <c r="H35" s="6"/>
      <c r="I35" s="5">
        <v>1.1999999999999886</v>
      </c>
      <c r="J35" s="5">
        <v>0</v>
      </c>
      <c r="K35" s="5">
        <v>0</v>
      </c>
      <c r="L35" s="5">
        <v>0</v>
      </c>
      <c r="M35" s="4">
        <v>0</v>
      </c>
    </row>
    <row r="36" spans="2:13" s="1" customFormat="1" ht="15" x14ac:dyDescent="0.25">
      <c r="G36" s="3"/>
      <c r="H36" s="3"/>
      <c r="I36" s="3"/>
      <c r="J36" s="3"/>
      <c r="K36" s="3"/>
      <c r="L36" s="3"/>
      <c r="M36" s="3"/>
    </row>
    <row r="37" spans="2:13" s="1" customFormat="1" ht="15" hidden="1" customHeight="1" x14ac:dyDescent="0.25">
      <c r="B37"/>
      <c r="C37"/>
      <c r="D37"/>
      <c r="E37"/>
      <c r="F37"/>
      <c r="G37" s="2"/>
      <c r="H37" s="2"/>
      <c r="I37" s="2"/>
      <c r="J37" s="2"/>
      <c r="K37" s="2"/>
      <c r="L37" s="2"/>
      <c r="M37" s="2"/>
    </row>
    <row r="38" spans="2:13" s="1" customFormat="1" ht="15" hidden="1" customHeight="1" x14ac:dyDescent="0.25">
      <c r="B38"/>
      <c r="C38"/>
      <c r="D38"/>
      <c r="E38"/>
      <c r="F38"/>
      <c r="G38" s="2"/>
      <c r="H38" s="2"/>
      <c r="I38" s="2"/>
      <c r="J38" s="2"/>
      <c r="K38" s="2"/>
      <c r="L38" s="2"/>
      <c r="M38" s="2"/>
    </row>
  </sheetData>
  <sheetProtection algorithmName="SHA-512" hashValue="cZ0NmaoWMSWOqJMONAGL5s+x3/ibIU4LMXSI0qqmlUSuwUcah6Vr8moislAwW0tpPBlXNjH0gD108z4zZBsEcQ==" saltValue="KFKuGVr8xUxj8fnUboXguw==" spinCount="100000" sheet="1" objects="1" scenarios="1"/>
  <mergeCells count="51">
    <mergeCell ref="B6:C6"/>
    <mergeCell ref="D6:F6"/>
    <mergeCell ref="I6:L6"/>
    <mergeCell ref="B2:M2"/>
    <mergeCell ref="B3:M3"/>
    <mergeCell ref="B4:M4"/>
    <mergeCell ref="B5:F5"/>
    <mergeCell ref="I5:L5"/>
    <mergeCell ref="D7:F7"/>
    <mergeCell ref="I7:L7"/>
    <mergeCell ref="D8:F8"/>
    <mergeCell ref="I8:L8"/>
    <mergeCell ref="D9:F9"/>
    <mergeCell ref="I9:L9"/>
    <mergeCell ref="I10:L10"/>
    <mergeCell ref="D11:F11"/>
    <mergeCell ref="I11:L11"/>
    <mergeCell ref="G12:I12"/>
    <mergeCell ref="J12:J14"/>
    <mergeCell ref="K12:K14"/>
    <mergeCell ref="L12:L14"/>
    <mergeCell ref="M12:M14"/>
    <mergeCell ref="G13:G14"/>
    <mergeCell ref="H13:H14"/>
    <mergeCell ref="I13:I14"/>
    <mergeCell ref="B15:B20"/>
    <mergeCell ref="C15:F15"/>
    <mergeCell ref="C16:F16"/>
    <mergeCell ref="C17:F17"/>
    <mergeCell ref="C18:F18"/>
    <mergeCell ref="C19:F19"/>
    <mergeCell ref="C20:F20"/>
    <mergeCell ref="B25:B34"/>
    <mergeCell ref="C25:F25"/>
    <mergeCell ref="C26:F26"/>
    <mergeCell ref="C27:F30"/>
    <mergeCell ref="C34:F34"/>
    <mergeCell ref="B21:B24"/>
    <mergeCell ref="C21:F21"/>
    <mergeCell ref="C22:F22"/>
    <mergeCell ref="C23:F23"/>
    <mergeCell ref="C24:F24"/>
    <mergeCell ref="G34:M34"/>
    <mergeCell ref="C35:F35"/>
    <mergeCell ref="K27:M30"/>
    <mergeCell ref="C31:F31"/>
    <mergeCell ref="G31:M31"/>
    <mergeCell ref="C32:F32"/>
    <mergeCell ref="G32:M32"/>
    <mergeCell ref="C33:F33"/>
    <mergeCell ref="G33:M33"/>
  </mergeCells>
  <conditionalFormatting sqref="D8">
    <cfRule type="expression" dxfId="3" priority="5">
      <formula>D7=#REF!</formula>
    </cfRule>
  </conditionalFormatting>
  <conditionalFormatting sqref="I10">
    <cfRule type="expression" dxfId="2" priority="2">
      <formula>$H$11="Sidedressed?"</formula>
    </cfRule>
  </conditionalFormatting>
  <conditionalFormatting sqref="I11">
    <cfRule type="expression" dxfId="1" priority="1">
      <formula>$H$10="Sprinkler irrigated?"</formula>
    </cfRule>
  </conditionalFormatting>
  <conditionalFormatting sqref="I21">
    <cfRule type="cellIs" dxfId="0" priority="3" operator="greaterThan">
      <formula>$I$18*1.2</formula>
    </cfRule>
  </conditionalFormatting>
  <dataValidations count="7">
    <dataValidation type="decimal" allowBlank="1" showInputMessage="1" showErrorMessage="1" sqref="I25:M25 H28 J28 H30 J30 G33:M33" xr:uid="{5CFEBAA0-72B2-4E37-8BEE-90D14293F91F}">
      <formula1>0</formula1>
      <formula2>10000</formula2>
    </dataValidation>
    <dataValidation type="decimal" allowBlank="1" showInputMessage="1" showErrorMessage="1" sqref="I6" xr:uid="{EE69053E-D663-4DE9-9731-155AD1CB4A0F}">
      <formula1>-1000</formula1>
      <formula2>1000</formula2>
    </dataValidation>
    <dataValidation type="decimal" allowBlank="1" showInputMessage="1" showErrorMessage="1" sqref="I30 G15:M15 I18:M18 I20 G28 I28 G30 D10 D12:D14" xr:uid="{42E359DA-522C-4F5F-AAD7-E48356F15FAE}">
      <formula1>0</formula1>
      <formula2>1000</formula2>
    </dataValidation>
    <dataValidation type="list" allowBlank="1" showInputMessage="1" showErrorMessage="1" sqref="I8:I9 D9 D11:F11 D7" xr:uid="{89C2DB0D-3AD4-4ED5-BB7E-70B730B8882F}">
      <formula1>#REF!</formula1>
    </dataValidation>
    <dataValidation type="list" allowBlank="1" showInputMessage="1" showErrorMessage="1" sqref="I10:L10" xr:uid="{F88C5F41-59CF-40D0-981F-CB37F3F8ECBD}">
      <formula1>IF(H10="Sprinkler irrigated?",#REF!,"")</formula1>
    </dataValidation>
    <dataValidation type="list" allowBlank="1" showInputMessage="1" showErrorMessage="1" sqref="I11" xr:uid="{48B7F99B-14DD-4401-AE1A-E6532609A230}">
      <formula1>IF(H11="Sidedressed?",#REF!,"")</formula1>
    </dataValidation>
    <dataValidation type="list" allowBlank="1" showInputMessage="1" showErrorMessage="1" sqref="D8" xr:uid="{7790900D-4E70-425F-A9BC-AEA578D2B390}">
      <formula1>IF(D7=#REF!,#REF!,0)</formula1>
    </dataValidation>
  </dataValidations>
  <pageMargins left="0.7" right="0.7"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77"/>
  <sheetViews>
    <sheetView zoomScaleNormal="100" workbookViewId="0">
      <selection activeCell="D15" sqref="D15:E15"/>
    </sheetView>
  </sheetViews>
  <sheetFormatPr defaultColWidth="0" defaultRowHeight="15" zeroHeight="1" x14ac:dyDescent="0.25"/>
  <cols>
    <col min="1" max="1" width="3.140625" customWidth="1"/>
    <col min="2" max="2" width="21.42578125" customWidth="1"/>
    <col min="3" max="4" width="11.7109375" customWidth="1"/>
    <col min="5" max="5" width="13.140625" customWidth="1"/>
    <col min="6" max="7" width="14.42578125" customWidth="1"/>
    <col min="8" max="8" width="13.140625" customWidth="1"/>
    <col min="9" max="9" width="9.140625" customWidth="1"/>
    <col min="10" max="16384" width="9.140625" hidden="1"/>
  </cols>
  <sheetData>
    <row r="1" spans="1:7" ht="15.75" thickBot="1" x14ac:dyDescent="0.3">
      <c r="A1" s="93" t="s">
        <v>102</v>
      </c>
      <c r="B1" s="93"/>
      <c r="C1" s="93"/>
      <c r="D1" s="93"/>
      <c r="E1" s="93"/>
      <c r="F1" s="93"/>
      <c r="G1" s="93"/>
    </row>
    <row r="2" spans="1:7" x14ac:dyDescent="0.25">
      <c r="A2" s="82" t="s">
        <v>103</v>
      </c>
    </row>
    <row r="3" spans="1:7" x14ac:dyDescent="0.25">
      <c r="A3" s="82"/>
      <c r="B3" s="14" t="s">
        <v>104</v>
      </c>
      <c r="C3" s="113">
        <v>0.95</v>
      </c>
    </row>
    <row r="4" spans="1:7" x14ac:dyDescent="0.25">
      <c r="A4" s="82" t="s">
        <v>105</v>
      </c>
      <c r="B4" s="14"/>
      <c r="C4" s="113"/>
    </row>
    <row r="5" spans="1:7" x14ac:dyDescent="0.25">
      <c r="A5" s="82"/>
      <c r="B5" s="14" t="s">
        <v>106</v>
      </c>
      <c r="C5" s="113">
        <v>0.8</v>
      </c>
    </row>
    <row r="6" spans="1:7" x14ac:dyDescent="0.25">
      <c r="A6" s="82"/>
      <c r="B6" s="100" t="s">
        <v>107</v>
      </c>
      <c r="C6" s="113">
        <v>0.4</v>
      </c>
    </row>
    <row r="7" spans="1:7" x14ac:dyDescent="0.25">
      <c r="A7" s="82" t="s">
        <v>108</v>
      </c>
      <c r="B7" s="14"/>
      <c r="C7" s="83"/>
    </row>
    <row r="8" spans="1:7" x14ac:dyDescent="0.25">
      <c r="A8" s="82"/>
      <c r="B8" t="s">
        <v>109</v>
      </c>
      <c r="C8" s="115">
        <v>0</v>
      </c>
    </row>
    <row r="9" spans="1:7" x14ac:dyDescent="0.25">
      <c r="A9" s="82" t="s">
        <v>110</v>
      </c>
    </row>
    <row r="10" spans="1:7" ht="28.9" customHeight="1" x14ac:dyDescent="0.25">
      <c r="A10" s="82"/>
      <c r="B10" s="84"/>
      <c r="C10" s="112" t="s">
        <v>111</v>
      </c>
      <c r="D10" s="245" t="s">
        <v>112</v>
      </c>
      <c r="E10" s="245"/>
      <c r="F10" s="245" t="s">
        <v>113</v>
      </c>
      <c r="G10" s="245"/>
    </row>
    <row r="11" spans="1:7" x14ac:dyDescent="0.25">
      <c r="A11" s="82"/>
      <c r="B11" t="s">
        <v>51</v>
      </c>
      <c r="C11" s="115">
        <v>0.95</v>
      </c>
      <c r="D11" s="244">
        <v>0.95</v>
      </c>
      <c r="E11" s="244"/>
      <c r="F11" s="242">
        <v>0.95</v>
      </c>
      <c r="G11" s="242"/>
    </row>
    <row r="12" spans="1:7" x14ac:dyDescent="0.25">
      <c r="A12" s="82"/>
      <c r="B12" t="s">
        <v>114</v>
      </c>
      <c r="C12" s="115">
        <v>0.5</v>
      </c>
      <c r="D12" s="242">
        <v>0.7</v>
      </c>
      <c r="E12" s="242"/>
      <c r="F12" s="242">
        <v>0.7</v>
      </c>
      <c r="G12" s="242"/>
    </row>
    <row r="13" spans="1:7" x14ac:dyDescent="0.25">
      <c r="A13" s="82"/>
      <c r="B13" t="s">
        <v>115</v>
      </c>
      <c r="C13" s="115">
        <v>0.25</v>
      </c>
      <c r="D13" s="242">
        <v>0.45</v>
      </c>
      <c r="E13" s="242"/>
      <c r="F13" s="242">
        <v>0.55000000000000004</v>
      </c>
      <c r="G13" s="242"/>
    </row>
    <row r="14" spans="1:7" x14ac:dyDescent="0.25">
      <c r="A14" s="82"/>
      <c r="B14" t="s">
        <v>116</v>
      </c>
      <c r="C14" s="115">
        <v>0.15</v>
      </c>
      <c r="D14" s="242">
        <v>0.25</v>
      </c>
      <c r="E14" s="242"/>
      <c r="F14" s="242">
        <v>0.45</v>
      </c>
      <c r="G14" s="242"/>
    </row>
    <row r="15" spans="1:7" ht="15.75" thickBot="1" x14ac:dyDescent="0.3">
      <c r="A15" s="85"/>
      <c r="B15" s="48" t="s">
        <v>117</v>
      </c>
      <c r="C15" s="114">
        <v>0</v>
      </c>
      <c r="D15" s="241">
        <v>0</v>
      </c>
      <c r="E15" s="241"/>
      <c r="F15" s="241">
        <v>0.4</v>
      </c>
      <c r="G15" s="241"/>
    </row>
    <row r="16" spans="1:7" x14ac:dyDescent="0.25"/>
    <row r="17" spans="1:5" ht="15.75" thickBot="1" x14ac:dyDescent="0.3">
      <c r="A17" s="91" t="s">
        <v>118</v>
      </c>
      <c r="B17" s="91"/>
      <c r="C17" s="91"/>
      <c r="D17" s="91"/>
    </row>
    <row r="18" spans="1:5" x14ac:dyDescent="0.25">
      <c r="A18" s="82" t="s">
        <v>119</v>
      </c>
    </row>
    <row r="19" spans="1:5" x14ac:dyDescent="0.25">
      <c r="B19" s="14" t="s">
        <v>120</v>
      </c>
      <c r="C19" s="240">
        <v>0.4</v>
      </c>
      <c r="D19" s="240"/>
    </row>
    <row r="20" spans="1:5" x14ac:dyDescent="0.25">
      <c r="B20" s="14" t="s">
        <v>121</v>
      </c>
      <c r="C20" s="240">
        <v>0.15</v>
      </c>
      <c r="D20" s="240"/>
    </row>
    <row r="21" spans="1:5" x14ac:dyDescent="0.25">
      <c r="A21" s="82" t="s">
        <v>122</v>
      </c>
      <c r="B21" s="14"/>
      <c r="C21" s="113"/>
      <c r="D21" s="113"/>
    </row>
    <row r="22" spans="1:5" x14ac:dyDescent="0.25">
      <c r="B22" s="14" t="s">
        <v>123</v>
      </c>
      <c r="C22" s="240">
        <v>0.45</v>
      </c>
      <c r="D22" s="240"/>
    </row>
    <row r="23" spans="1:5" x14ac:dyDescent="0.25">
      <c r="B23" s="14" t="s">
        <v>124</v>
      </c>
      <c r="C23" s="240">
        <v>0.4</v>
      </c>
      <c r="D23" s="240"/>
    </row>
    <row r="24" spans="1:5" ht="15.75" thickBot="1" x14ac:dyDescent="0.3">
      <c r="A24" s="85" t="s">
        <v>125</v>
      </c>
      <c r="B24" s="86"/>
      <c r="C24" s="243">
        <v>0.4</v>
      </c>
      <c r="D24" s="243"/>
    </row>
    <row r="25" spans="1:5" x14ac:dyDescent="0.25"/>
    <row r="26" spans="1:5" ht="15.75" thickBot="1" x14ac:dyDescent="0.3">
      <c r="A26" s="93" t="s">
        <v>126</v>
      </c>
      <c r="B26" s="93"/>
      <c r="C26" s="93"/>
      <c r="D26" s="93"/>
      <c r="E26" s="92"/>
    </row>
    <row r="27" spans="1:5" x14ac:dyDescent="0.25">
      <c r="A27" s="82" t="s">
        <v>127</v>
      </c>
      <c r="B27" s="87"/>
      <c r="C27" s="87"/>
      <c r="D27" s="87"/>
      <c r="E27" s="87"/>
    </row>
    <row r="28" spans="1:5" x14ac:dyDescent="0.25">
      <c r="B28" t="s">
        <v>128</v>
      </c>
      <c r="C28" s="242">
        <v>7.0000000000000007E-2</v>
      </c>
      <c r="D28" s="242"/>
      <c r="E28" s="2"/>
    </row>
    <row r="29" spans="1:5" x14ac:dyDescent="0.25">
      <c r="B29" t="s">
        <v>129</v>
      </c>
      <c r="C29" s="242">
        <v>0.35</v>
      </c>
      <c r="D29" s="242"/>
      <c r="E29" s="2"/>
    </row>
    <row r="30" spans="1:5" x14ac:dyDescent="0.25">
      <c r="B30" t="s">
        <v>130</v>
      </c>
      <c r="C30" s="242">
        <v>7.0000000000000007E-2</v>
      </c>
      <c r="D30" s="242"/>
      <c r="E30" s="2"/>
    </row>
    <row r="31" spans="1:5" ht="15.75" thickBot="1" x14ac:dyDescent="0.3">
      <c r="A31" s="48"/>
      <c r="B31" s="48" t="s">
        <v>131</v>
      </c>
      <c r="C31" s="241">
        <v>0</v>
      </c>
      <c r="D31" s="241"/>
      <c r="E31" s="2"/>
    </row>
    <row r="32" spans="1:5" x14ac:dyDescent="0.25"/>
    <row r="33" spans="1:8" x14ac:dyDescent="0.25">
      <c r="A33" s="93" t="s">
        <v>132</v>
      </c>
      <c r="B33" s="93"/>
      <c r="C33" s="93"/>
      <c r="D33" s="93"/>
      <c r="E33" s="93"/>
      <c r="F33" s="93"/>
      <c r="G33" s="93"/>
      <c r="H33" s="93"/>
    </row>
    <row r="34" spans="1:8" x14ac:dyDescent="0.25">
      <c r="B34" s="94"/>
      <c r="C34" s="94"/>
      <c r="D34" s="235" t="s">
        <v>133</v>
      </c>
      <c r="E34" s="234" t="s">
        <v>39</v>
      </c>
      <c r="F34" s="234"/>
      <c r="G34" s="235" t="s">
        <v>134</v>
      </c>
      <c r="H34" s="235" t="s">
        <v>135</v>
      </c>
    </row>
    <row r="35" spans="1:8" x14ac:dyDescent="0.25">
      <c r="D35" s="236"/>
      <c r="E35" s="112" t="s">
        <v>136</v>
      </c>
      <c r="F35" s="112" t="s">
        <v>137</v>
      </c>
      <c r="G35" s="236"/>
      <c r="H35" s="236"/>
    </row>
    <row r="36" spans="1:8" x14ac:dyDescent="0.25">
      <c r="A36" s="82" t="s">
        <v>138</v>
      </c>
      <c r="E36" s="238" t="s">
        <v>139</v>
      </c>
      <c r="F36" s="238"/>
      <c r="G36" s="238"/>
      <c r="H36" s="238"/>
    </row>
    <row r="37" spans="1:8" x14ac:dyDescent="0.25">
      <c r="B37" t="s">
        <v>140</v>
      </c>
      <c r="D37" s="2">
        <v>8</v>
      </c>
      <c r="E37" s="2">
        <v>12</v>
      </c>
      <c r="F37" s="2">
        <v>13</v>
      </c>
      <c r="G37" s="2">
        <v>25</v>
      </c>
      <c r="H37" s="2">
        <v>40</v>
      </c>
    </row>
    <row r="38" spans="1:8" ht="17.25" x14ac:dyDescent="0.25">
      <c r="B38" t="s">
        <v>141</v>
      </c>
      <c r="D38" s="2">
        <v>10</v>
      </c>
      <c r="E38" s="2">
        <v>21</v>
      </c>
      <c r="F38" s="2">
        <v>24</v>
      </c>
      <c r="G38" s="2">
        <v>24</v>
      </c>
      <c r="H38" s="2">
        <v>36</v>
      </c>
    </row>
    <row r="39" spans="1:8" x14ac:dyDescent="0.25">
      <c r="B39" t="s">
        <v>142</v>
      </c>
      <c r="D39" s="2">
        <v>9</v>
      </c>
      <c r="E39" s="2">
        <v>42</v>
      </c>
      <c r="F39" s="2">
        <v>17</v>
      </c>
      <c r="G39" s="2">
        <v>40</v>
      </c>
      <c r="H39" s="2">
        <v>24</v>
      </c>
    </row>
    <row r="40" spans="1:8" x14ac:dyDescent="0.25">
      <c r="B40" t="s">
        <v>143</v>
      </c>
      <c r="D40" s="2">
        <v>6</v>
      </c>
      <c r="E40" s="2">
        <v>28</v>
      </c>
      <c r="F40" s="2">
        <v>11</v>
      </c>
      <c r="G40" s="2">
        <v>34</v>
      </c>
      <c r="H40" s="2">
        <v>24</v>
      </c>
    </row>
    <row r="41" spans="1:8" x14ac:dyDescent="0.25">
      <c r="B41" t="s">
        <v>144</v>
      </c>
      <c r="D41" s="2">
        <v>2</v>
      </c>
      <c r="E41" s="2">
        <v>12</v>
      </c>
      <c r="F41" s="2">
        <v>5</v>
      </c>
      <c r="G41" s="2">
        <v>13</v>
      </c>
      <c r="H41" s="2">
        <v>17</v>
      </c>
    </row>
    <row r="42" spans="1:8" ht="17.25" x14ac:dyDescent="0.25">
      <c r="B42" t="s">
        <v>145</v>
      </c>
      <c r="D42" s="2"/>
      <c r="E42" s="2">
        <v>42</v>
      </c>
      <c r="F42" s="2">
        <v>20</v>
      </c>
      <c r="G42" s="2">
        <v>59</v>
      </c>
      <c r="H42" s="2">
        <v>37</v>
      </c>
    </row>
    <row r="43" spans="1:8" ht="17.25" x14ac:dyDescent="0.25">
      <c r="B43" t="s">
        <v>146</v>
      </c>
      <c r="D43" s="2">
        <v>10</v>
      </c>
      <c r="E43" s="2">
        <v>4</v>
      </c>
      <c r="F43" s="2">
        <v>17</v>
      </c>
      <c r="G43" s="2">
        <v>20</v>
      </c>
      <c r="H43" s="2">
        <v>16</v>
      </c>
    </row>
    <row r="44" spans="1:8" x14ac:dyDescent="0.25">
      <c r="B44" t="s">
        <v>147</v>
      </c>
      <c r="D44" s="2">
        <v>10</v>
      </c>
      <c r="E44" s="2">
        <v>6</v>
      </c>
      <c r="F44" s="2">
        <v>16</v>
      </c>
      <c r="G44" s="2">
        <v>48</v>
      </c>
      <c r="H44" s="2">
        <v>7</v>
      </c>
    </row>
    <row r="45" spans="1:8" x14ac:dyDescent="0.25">
      <c r="A45" s="82" t="s">
        <v>148</v>
      </c>
      <c r="E45" s="239" t="s">
        <v>149</v>
      </c>
      <c r="F45" s="239"/>
      <c r="G45" s="239"/>
      <c r="H45" s="239"/>
    </row>
    <row r="46" spans="1:8" x14ac:dyDescent="0.25">
      <c r="B46" t="s">
        <v>150</v>
      </c>
      <c r="D46" s="2">
        <v>67</v>
      </c>
      <c r="E46" s="2">
        <v>2</v>
      </c>
      <c r="F46" s="2">
        <v>22</v>
      </c>
      <c r="G46" s="2">
        <v>23</v>
      </c>
      <c r="H46" s="2">
        <v>30</v>
      </c>
    </row>
    <row r="47" spans="1:8" ht="17.25" x14ac:dyDescent="0.25">
      <c r="B47" t="s">
        <v>151</v>
      </c>
      <c r="D47" s="2">
        <v>29</v>
      </c>
      <c r="E47" s="2">
        <v>5</v>
      </c>
      <c r="F47" s="2">
        <v>9</v>
      </c>
      <c r="G47" s="2">
        <v>9</v>
      </c>
      <c r="H47" s="2">
        <v>16</v>
      </c>
    </row>
    <row r="48" spans="1:8" ht="17.25" x14ac:dyDescent="0.25">
      <c r="B48" t="s">
        <v>152</v>
      </c>
      <c r="D48" s="2">
        <v>30</v>
      </c>
      <c r="E48" s="2">
        <v>1</v>
      </c>
      <c r="F48" s="2">
        <v>17</v>
      </c>
      <c r="G48" s="2">
        <v>11</v>
      </c>
      <c r="H48" s="2">
        <v>14</v>
      </c>
    </row>
    <row r="49" spans="1:8" ht="17.25" x14ac:dyDescent="0.25">
      <c r="B49" t="s">
        <v>153</v>
      </c>
      <c r="D49" s="2">
        <v>40</v>
      </c>
      <c r="E49" s="2">
        <v>6</v>
      </c>
      <c r="F49" s="2">
        <v>20</v>
      </c>
      <c r="G49" s="2">
        <v>15</v>
      </c>
      <c r="H49" s="2">
        <v>18</v>
      </c>
    </row>
    <row r="50" spans="1:8" x14ac:dyDescent="0.25">
      <c r="B50" t="s">
        <v>154</v>
      </c>
      <c r="D50" s="2">
        <v>46</v>
      </c>
      <c r="E50" s="2"/>
      <c r="F50" s="2">
        <v>14</v>
      </c>
      <c r="G50" s="2">
        <v>11</v>
      </c>
      <c r="H50" s="2">
        <v>16</v>
      </c>
    </row>
    <row r="51" spans="1:8" x14ac:dyDescent="0.25">
      <c r="B51" t="s">
        <v>155</v>
      </c>
      <c r="D51" s="2">
        <v>69</v>
      </c>
      <c r="E51" s="2">
        <v>15</v>
      </c>
      <c r="F51" s="2">
        <v>60</v>
      </c>
      <c r="G51" s="2">
        <v>27</v>
      </c>
      <c r="H51" s="2">
        <v>33</v>
      </c>
    </row>
    <row r="52" spans="1:8" x14ac:dyDescent="0.25">
      <c r="B52" t="s">
        <v>156</v>
      </c>
      <c r="D52" s="2">
        <v>41</v>
      </c>
      <c r="E52" s="2">
        <v>18</v>
      </c>
      <c r="F52" s="2">
        <v>19</v>
      </c>
      <c r="G52" s="2">
        <v>55</v>
      </c>
      <c r="H52" s="2">
        <v>32</v>
      </c>
    </row>
    <row r="53" spans="1:8" x14ac:dyDescent="0.25">
      <c r="B53" t="s">
        <v>157</v>
      </c>
      <c r="D53" s="2">
        <v>70</v>
      </c>
      <c r="E53" s="2"/>
      <c r="F53" s="2">
        <v>44</v>
      </c>
      <c r="G53" s="2">
        <v>15</v>
      </c>
      <c r="H53" s="2">
        <v>30</v>
      </c>
    </row>
    <row r="54" spans="1:8" x14ac:dyDescent="0.25">
      <c r="A54" s="82" t="s">
        <v>158</v>
      </c>
      <c r="E54" s="239" t="s">
        <v>159</v>
      </c>
      <c r="F54" s="239"/>
      <c r="G54" s="239"/>
      <c r="H54" s="239"/>
    </row>
    <row r="55" spans="1:8" ht="17.25" x14ac:dyDescent="0.25">
      <c r="B55" t="s">
        <v>160</v>
      </c>
      <c r="D55" s="2">
        <v>5</v>
      </c>
      <c r="E55" s="2">
        <v>44</v>
      </c>
      <c r="F55" s="2">
        <v>5</v>
      </c>
      <c r="G55" s="2">
        <v>20</v>
      </c>
      <c r="H55" s="2">
        <v>109</v>
      </c>
    </row>
    <row r="56" spans="1:8" x14ac:dyDescent="0.25">
      <c r="B56" t="s">
        <v>161</v>
      </c>
      <c r="D56" s="115">
        <v>0.4</v>
      </c>
      <c r="E56" s="2">
        <v>91</v>
      </c>
      <c r="F56" s="2">
        <v>45</v>
      </c>
      <c r="G56" s="2">
        <v>104</v>
      </c>
      <c r="H56" s="2">
        <v>192</v>
      </c>
    </row>
    <row r="57" spans="1:8" ht="15.75" thickBot="1" x14ac:dyDescent="0.3">
      <c r="A57" s="48"/>
      <c r="B57" s="48" t="s">
        <v>162</v>
      </c>
      <c r="C57" s="48"/>
      <c r="D57" s="88">
        <v>2</v>
      </c>
      <c r="E57" s="88">
        <v>181</v>
      </c>
      <c r="F57" s="88"/>
      <c r="G57" s="88">
        <v>83</v>
      </c>
      <c r="H57" s="88">
        <v>302</v>
      </c>
    </row>
    <row r="58" spans="1:8" ht="47.45" customHeight="1" x14ac:dyDescent="0.25">
      <c r="A58" s="237" t="s">
        <v>163</v>
      </c>
      <c r="B58" s="237"/>
      <c r="C58" s="237"/>
      <c r="D58" s="237"/>
      <c r="E58" s="237"/>
      <c r="F58" s="237"/>
      <c r="G58" s="237"/>
      <c r="H58" s="237"/>
    </row>
    <row r="59" spans="1:8" ht="17.25" x14ac:dyDescent="0.25">
      <c r="A59" t="s">
        <v>164</v>
      </c>
    </row>
    <row r="60" spans="1:8" ht="17.25" x14ac:dyDescent="0.25">
      <c r="A60" t="s">
        <v>165</v>
      </c>
    </row>
    <row r="61" spans="1:8" ht="17.25" x14ac:dyDescent="0.25">
      <c r="A61" t="s">
        <v>166</v>
      </c>
    </row>
    <row r="62" spans="1:8" x14ac:dyDescent="0.25"/>
    <row r="63" spans="1:8" ht="15.75" thickBot="1" x14ac:dyDescent="0.3">
      <c r="A63" s="91" t="s">
        <v>167</v>
      </c>
      <c r="B63" s="91"/>
      <c r="C63" s="91"/>
      <c r="D63" s="91"/>
      <c r="E63" s="91"/>
      <c r="F63" s="91"/>
      <c r="G63" s="91"/>
      <c r="H63" s="87"/>
    </row>
    <row r="64" spans="1:8" ht="18" x14ac:dyDescent="0.35">
      <c r="B64" s="111" t="s">
        <v>168</v>
      </c>
      <c r="C64" s="111" t="s">
        <v>169</v>
      </c>
      <c r="D64" s="111" t="s">
        <v>170</v>
      </c>
      <c r="E64" s="111" t="s">
        <v>171</v>
      </c>
      <c r="F64" s="111" t="s">
        <v>134</v>
      </c>
      <c r="G64" s="111" t="s">
        <v>172</v>
      </c>
    </row>
    <row r="65" spans="1:8" x14ac:dyDescent="0.25">
      <c r="B65" s="2" t="s">
        <v>173</v>
      </c>
      <c r="C65" s="2">
        <v>56</v>
      </c>
      <c r="D65" s="2">
        <v>85</v>
      </c>
      <c r="E65" s="115">
        <v>0.7</v>
      </c>
      <c r="F65" s="2">
        <v>0.31</v>
      </c>
      <c r="G65" s="2" t="s">
        <v>174</v>
      </c>
      <c r="H65" s="2"/>
    </row>
    <row r="66" spans="1:8" x14ac:dyDescent="0.25">
      <c r="B66" s="2" t="s">
        <v>175</v>
      </c>
      <c r="C66" s="2"/>
      <c r="D66" s="2">
        <v>85</v>
      </c>
      <c r="E66" s="2">
        <v>17.7</v>
      </c>
      <c r="F66" s="2">
        <v>3.5</v>
      </c>
      <c r="G66" s="2" t="s">
        <v>176</v>
      </c>
      <c r="H66" s="2"/>
    </row>
    <row r="67" spans="1:8" x14ac:dyDescent="0.25">
      <c r="B67" s="2" t="s">
        <v>177</v>
      </c>
      <c r="C67" s="2"/>
      <c r="D67" s="2">
        <v>35</v>
      </c>
      <c r="E67" s="96">
        <v>9</v>
      </c>
      <c r="F67" s="2">
        <v>3.2</v>
      </c>
      <c r="G67" s="2" t="s">
        <v>176</v>
      </c>
      <c r="H67" s="2"/>
    </row>
    <row r="68" spans="1:8" x14ac:dyDescent="0.25">
      <c r="B68" s="2" t="s">
        <v>178</v>
      </c>
      <c r="C68" s="2">
        <v>32</v>
      </c>
      <c r="D68" s="2">
        <v>86</v>
      </c>
      <c r="E68" s="115">
        <v>0.6</v>
      </c>
      <c r="F68" s="2">
        <v>0.23</v>
      </c>
      <c r="G68" s="2" t="s">
        <v>174</v>
      </c>
      <c r="H68" s="2"/>
    </row>
    <row r="69" spans="1:8" x14ac:dyDescent="0.25">
      <c r="B69" s="2" t="s">
        <v>179</v>
      </c>
      <c r="C69" s="2"/>
      <c r="D69" s="2">
        <v>90</v>
      </c>
      <c r="E69" s="2">
        <v>12.7</v>
      </c>
      <c r="F69" s="2">
        <v>2.5</v>
      </c>
      <c r="G69" s="2" t="s">
        <v>176</v>
      </c>
      <c r="H69" s="2"/>
    </row>
    <row r="70" spans="1:8" x14ac:dyDescent="0.25">
      <c r="B70" s="2" t="s">
        <v>180</v>
      </c>
      <c r="C70" s="2">
        <v>60</v>
      </c>
      <c r="D70" s="2">
        <v>86.5</v>
      </c>
      <c r="E70" s="2">
        <v>1.2</v>
      </c>
      <c r="F70" s="115">
        <v>0.5</v>
      </c>
      <c r="G70" s="2" t="s">
        <v>174</v>
      </c>
      <c r="H70" s="2"/>
    </row>
    <row r="71" spans="1:8" x14ac:dyDescent="0.25">
      <c r="B71" s="2" t="s">
        <v>181</v>
      </c>
      <c r="C71" s="2"/>
      <c r="D71" s="2">
        <v>90</v>
      </c>
      <c r="E71" s="2">
        <v>10.1</v>
      </c>
      <c r="F71" s="2">
        <v>2.1</v>
      </c>
      <c r="G71" s="2" t="s">
        <v>176</v>
      </c>
      <c r="H71" s="2"/>
    </row>
    <row r="72" spans="1:8" x14ac:dyDescent="0.25">
      <c r="B72" s="2" t="s">
        <v>182</v>
      </c>
      <c r="C72" s="2"/>
      <c r="D72" s="2">
        <v>85</v>
      </c>
      <c r="E72" s="96">
        <v>34</v>
      </c>
      <c r="F72" s="2">
        <v>11.7</v>
      </c>
      <c r="G72" s="2" t="s">
        <v>176</v>
      </c>
      <c r="H72" s="2"/>
    </row>
    <row r="73" spans="1:8" x14ac:dyDescent="0.25">
      <c r="B73" s="2" t="s">
        <v>183</v>
      </c>
      <c r="C73" s="2">
        <v>60</v>
      </c>
      <c r="D73" s="2">
        <v>87</v>
      </c>
      <c r="E73" s="2">
        <v>3.5</v>
      </c>
      <c r="F73" s="2">
        <v>0.79</v>
      </c>
      <c r="G73" s="2" t="s">
        <v>174</v>
      </c>
      <c r="H73" s="2"/>
    </row>
    <row r="74" spans="1:8" x14ac:dyDescent="0.25">
      <c r="B74" s="2" t="s">
        <v>184</v>
      </c>
      <c r="C74" s="2"/>
      <c r="D74" s="2">
        <v>85</v>
      </c>
      <c r="E74" s="2">
        <v>46.2</v>
      </c>
      <c r="F74" s="2">
        <v>9.3000000000000007</v>
      </c>
      <c r="G74" s="2" t="s">
        <v>176</v>
      </c>
      <c r="H74" s="2"/>
    </row>
    <row r="75" spans="1:8" ht="15.75" thickBot="1" x14ac:dyDescent="0.3">
      <c r="A75" s="48"/>
      <c r="B75" s="88" t="s">
        <v>185</v>
      </c>
      <c r="C75" s="88"/>
      <c r="D75" s="88">
        <v>40</v>
      </c>
      <c r="E75" s="88">
        <v>21.8</v>
      </c>
      <c r="F75" s="88">
        <v>4.9000000000000004</v>
      </c>
      <c r="G75" s="88" t="s">
        <v>176</v>
      </c>
      <c r="H75" s="2"/>
    </row>
    <row r="76" spans="1:8" ht="28.15" customHeight="1" x14ac:dyDescent="0.25">
      <c r="A76" s="237" t="s">
        <v>186</v>
      </c>
      <c r="B76" s="237"/>
      <c r="C76" s="237"/>
      <c r="D76" s="237"/>
      <c r="E76" s="237"/>
      <c r="F76" s="237"/>
      <c r="G76" s="237"/>
      <c r="H76" s="95"/>
    </row>
    <row r="77" spans="1:8" x14ac:dyDescent="0.25"/>
  </sheetData>
  <sheetProtection algorithmName="SHA-512" hashValue="mTuJfUiEtRBFBBcHiVaMWpliuEAmOWtt5gKUroBRmCCcRpyGI232nTCjfh/lZKL/S16HVQjGucUupogEkloyqA==" saltValue="ZaM9hA6yQE68Di9M9Ip+lA==" spinCount="100000" sheet="1" objects="1" scenarios="1"/>
  <mergeCells count="30">
    <mergeCell ref="D11:E11"/>
    <mergeCell ref="D10:E10"/>
    <mergeCell ref="F15:G15"/>
    <mergeCell ref="F14:G14"/>
    <mergeCell ref="F13:G13"/>
    <mergeCell ref="F12:G12"/>
    <mergeCell ref="F11:G11"/>
    <mergeCell ref="F10:G10"/>
    <mergeCell ref="D15:E15"/>
    <mergeCell ref="D14:E14"/>
    <mergeCell ref="D13:E13"/>
    <mergeCell ref="D12:E12"/>
    <mergeCell ref="C19:D19"/>
    <mergeCell ref="C31:D31"/>
    <mergeCell ref="C30:D30"/>
    <mergeCell ref="C29:D29"/>
    <mergeCell ref="C23:D23"/>
    <mergeCell ref="C22:D22"/>
    <mergeCell ref="C20:D20"/>
    <mergeCell ref="C24:D24"/>
    <mergeCell ref="C28:D28"/>
    <mergeCell ref="E34:F34"/>
    <mergeCell ref="D34:D35"/>
    <mergeCell ref="A76:G76"/>
    <mergeCell ref="A58:H58"/>
    <mergeCell ref="E36:H36"/>
    <mergeCell ref="E54:H54"/>
    <mergeCell ref="E45:H45"/>
    <mergeCell ref="H34:H35"/>
    <mergeCell ref="G34:G3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S X W j U i e G G u K i A A A A 9 Q A A A B I A H A B D b 2 5 m a W c v U G F j a 2 F n Z S 5 4 b W w g o h g A K K A U A A A A A A A A A A A A A A A A A A A A A A A A A A A A h Y + x D o I w F E V / h X S n L X V R 8 i i D q y Q m R O P a Q I V G e B h a L P / m 4 C f 5 C 2 I U d X O 8 5 5 7 h 3 v v 1 B u n Y N s F F 9 9 Z 0 m J C I c h J o L L r S Y J W Q w R 3 D J U k l b F V x U p U O J h l t P N o y I b V z 5 5 g x 7 z 3 1 C 9 r 1 F R O c R + y Q b f K i 1 q 0 i H 9 n 8 l 0 O D 1 i k s N J G w f 4 2 R g q 4 i K r i g H N j M I D P 4 7 c U 0 9 9 n + Q F g P j R t 6 L T W G u x z Y H I G 9 L 8 g H U E s D B B Q A A g A I A E l 1 o 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J d a N S K I p H u A 4 A A A A R A A A A E w A c A E Z v c m 1 1 b G F z L 1 N l Y 3 R p b 2 4 x L m 0 g o h g A K K A U A A A A A A A A A A A A A A A A A A A A A A A A A A A A K 0 5 N L s n M z 1 M I h t C G 1 g B Q S w E C L Q A U A A I A C A B J d a N S J 4 Y a 4 q I A A A D 1 A A A A E g A A A A A A A A A A A A A A A A A A A A A A Q 2 9 u Z m l n L 1 B h Y 2 t h Z 2 U u e G 1 s U E s B A i 0 A F A A C A A g A S X W j U g / K 6 a u k A A A A 6 Q A A A B M A A A A A A A A A A A A A A A A A 7 g A A A F t D b 2 5 0 Z W 5 0 X 1 R 5 c G V z X S 5 4 b W x Q S w E C L Q A U A A I A C A B J d a N 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s D 6 O P 2 C 4 W U S U E E W x G 7 Z h p A A A A A A C A A A A A A A D Z g A A w A A A A B A A A A B 2 U g Z A u w v V L w k 8 R H I A W h B X A A A A A A S A A A C g A A A A E A A A A D k D B 8 q N r k 8 o w T k 6 1 5 x z c i x Q A A A A q 8 C E N s q F x 2 b J V I J M e D 5 K d y Q 5 k f A R g B z R 8 0 e w a T 5 W O V 2 x A W S j Y z 9 s + B O 4 U y g o K e q e i F P A 6 W 2 2 W 2 6 L 9 D L 8 L 3 O q h a B F N Z c S + W 0 2 b i o Y r d F R b L M U A A A A k 4 S Z x b T 6 J V x B r V S y 8 f m A s z H q x p c = < / D a t a M a s h u p > 
</file>

<file path=customXml/itemProps1.xml><?xml version="1.0" encoding="utf-8"?>
<ds:datastoreItem xmlns:ds="http://schemas.openxmlformats.org/officeDocument/2006/customXml" ds:itemID="{C737C10A-F976-4D71-A64B-8426611241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Editable Worksheet</vt:lpstr>
      <vt:lpstr>G1519-ReadOnlyExample</vt:lpstr>
      <vt:lpstr>Reference Tables</vt:lpstr>
      <vt:lpstr>'Editable Worksheet'!Print_Area</vt:lpstr>
      <vt:lpstr>'G1519-ReadOnlyExample'!Print_Area</vt:lpstr>
    </vt:vector>
  </TitlesOfParts>
  <Manager/>
  <Company>University of Nebraska - Lincoln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Leslie Johnson</dc:creator>
  <cp:keywords/>
  <dc:description/>
  <cp:lastModifiedBy>Leslie Johnson</cp:lastModifiedBy>
  <cp:revision/>
  <dcterms:created xsi:type="dcterms:W3CDTF">2012-05-15T14:11:57Z</dcterms:created>
  <dcterms:modified xsi:type="dcterms:W3CDTF">2026-04-15T14:55:44Z</dcterms:modified>
  <cp:category/>
  <cp:contentStatus/>
</cp:coreProperties>
</file>