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uofnelincoln-my.sharepoint.com/personal/ljohnson13_unl_edu/Documents/01 Leslie Work Files/01 - Manure - Amy-Leslie Share/1 - TEAM Shared Files/Files for the Manure Website/Software/"/>
    </mc:Choice>
  </mc:AlternateContent>
  <xr:revisionPtr revIDLastSave="72" documentId="11_018A0E4DDFBAF0A97B706D29DE1E8EBC0096468D" xr6:coauthVersionLast="47" xr6:coauthVersionMax="47" xr10:uidLastSave="{562CEC2A-9221-4278-A98B-3873C303FBF0}"/>
  <bookViews>
    <workbookView xWindow="-120" yWindow="-120" windowWidth="29040" windowHeight="15720" xr2:uid="{00000000-000D-0000-FFFF-FFFF00000000}"/>
  </bookViews>
  <sheets>
    <sheet name="Instructions" sheetId="4" r:id="rId1"/>
    <sheet name="Editable Worksheet" sheetId="2" r:id="rId2"/>
    <sheet name="G1519-ReadOnlyExample" sheetId="1" r:id="rId3"/>
    <sheet name="Reference Tables" sheetId="3" r:id="rId4"/>
  </sheets>
  <definedNames>
    <definedName name="_xlnm.Print_Area" localSheetId="1">'Editable Worksheet'!$B$2:$M$35</definedName>
    <definedName name="_xlnm.Print_Area" localSheetId="2">'G1519-ReadOnlyExample'!$B$2:$M$34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2" l="1"/>
  <c r="O27" i="2" l="1"/>
  <c r="H11" i="2" s="1"/>
  <c r="K27" i="2"/>
  <c r="M26" i="2"/>
  <c r="L26" i="2"/>
  <c r="K26" i="2"/>
  <c r="J26" i="2"/>
  <c r="I23" i="2"/>
  <c r="L22" i="2"/>
  <c r="K22" i="2"/>
  <c r="J22" i="2"/>
  <c r="M17" i="2"/>
  <c r="M21" i="2" s="1"/>
  <c r="M35" i="2" s="1"/>
  <c r="L17" i="2"/>
  <c r="L21" i="2" s="1"/>
  <c r="L35" i="2" s="1"/>
  <c r="K17" i="2"/>
  <c r="K21" i="2" s="1"/>
  <c r="K35" i="2" s="1"/>
  <c r="J17" i="2"/>
  <c r="J21" i="2" s="1"/>
  <c r="J35" i="2" s="1"/>
  <c r="H16" i="2"/>
  <c r="H17" i="2" s="1"/>
  <c r="C8" i="2"/>
  <c r="K23" i="2" l="1"/>
  <c r="K24" i="2" s="1"/>
  <c r="M23" i="2"/>
  <c r="M24" i="2" s="1"/>
  <c r="L23" i="2"/>
  <c r="L24" i="2" s="1"/>
  <c r="J23" i="2"/>
  <c r="J24" i="2" s="1"/>
  <c r="H10" i="2"/>
  <c r="S17" i="2" s="1"/>
  <c r="G16" i="2"/>
  <c r="G17" i="2" s="1"/>
  <c r="I17" i="2" s="1"/>
  <c r="T17" i="2" l="1"/>
  <c r="I19" i="2"/>
  <c r="I21" i="2"/>
  <c r="I35" i="2" l="1"/>
  <c r="I24" i="2"/>
  <c r="I26" i="2" s="1"/>
  <c r="G31" i="2" s="1"/>
  <c r="C7" i="1"/>
  <c r="H15" i="1"/>
  <c r="H16" i="1" s="1"/>
  <c r="J16" i="1"/>
  <c r="K16" i="1"/>
  <c r="K20" i="1" s="1"/>
  <c r="K34" i="1" s="1"/>
  <c r="L16" i="1"/>
  <c r="L20" i="1" s="1"/>
  <c r="L34" i="1" s="1"/>
  <c r="M16" i="1"/>
  <c r="M20" i="1" s="1"/>
  <c r="M34" i="1" s="1"/>
  <c r="J20" i="1"/>
  <c r="J34" i="1" s="1"/>
  <c r="J21" i="1"/>
  <c r="K21" i="1"/>
  <c r="L21" i="1"/>
  <c r="M21" i="1"/>
  <c r="I22" i="1"/>
  <c r="K26" i="1"/>
  <c r="O26" i="1"/>
  <c r="H10" i="1" s="1"/>
  <c r="G34" i="2" l="1"/>
  <c r="G32" i="2"/>
  <c r="M22" i="1"/>
  <c r="M23" i="1" s="1"/>
  <c r="M25" i="1" s="1"/>
  <c r="K22" i="1"/>
  <c r="K23" i="1" s="1"/>
  <c r="K25" i="1" s="1"/>
  <c r="L22" i="1"/>
  <c r="L23" i="1" s="1"/>
  <c r="L25" i="1" s="1"/>
  <c r="J22" i="1"/>
  <c r="J23" i="1" s="1"/>
  <c r="J25" i="1" s="1"/>
  <c r="G15" i="1"/>
  <c r="G16" i="1" s="1"/>
  <c r="I16" i="1" s="1"/>
  <c r="H9" i="1"/>
  <c r="T16" i="1" s="1"/>
  <c r="I20" i="1" l="1"/>
  <c r="I23" i="1" s="1"/>
  <c r="I18" i="1"/>
  <c r="S16" i="1"/>
  <c r="I34" i="1" l="1"/>
  <c r="I25" i="1"/>
  <c r="G30" i="1" s="1"/>
  <c r="G31" i="1" l="1"/>
  <c r="G33" i="1"/>
</calcChain>
</file>

<file path=xl/sharedStrings.xml><?xml version="1.0" encoding="utf-8"?>
<sst xmlns="http://schemas.openxmlformats.org/spreadsheetml/2006/main" count="304" uniqueCount="186">
  <si>
    <r>
      <t xml:space="preserve">17. Nutrients still needed for </t>
    </r>
    <r>
      <rPr>
        <i/>
        <sz val="11"/>
        <color theme="1"/>
        <rFont val="Calibri"/>
        <family val="2"/>
        <scheme val="minor"/>
      </rPr>
      <t>this</t>
    </r>
    <r>
      <rPr>
        <sz val="11"/>
        <color theme="1"/>
        <rFont val="Calibri"/>
        <family val="2"/>
        <scheme val="minor"/>
      </rPr>
      <t xml:space="preserve"> year's crop (lbs/acre). </t>
    </r>
  </si>
  <si>
    <t>Need</t>
  </si>
  <si>
    <t>16. Net value of manure ($/acre).</t>
  </si>
  <si>
    <t>15. Manure costs: hauling, spreading, and incorporation ($/acre).</t>
  </si>
  <si>
    <t>14. Manure value per unit ($/ton, $/1000 gal, $/acre-inch).</t>
  </si>
  <si>
    <t>13. Total value of applied manure ($/acre).</t>
  </si>
  <si>
    <t>year 4 crop price</t>
  </si>
  <si>
    <t>year 4 yield increase</t>
  </si>
  <si>
    <t>year 3 yield increase</t>
  </si>
  <si>
    <t>year 2 crop price</t>
  </si>
  <si>
    <t>year 2 yield increase</t>
  </si>
  <si>
    <t>year 1 yield increase</t>
  </si>
  <si>
    <t>12. Estimated value of yield increase ($/acre).</t>
  </si>
  <si>
    <t>Swine - stored liquid</t>
  </si>
  <si>
    <t>11. Manure nutrient values ($/acre).</t>
  </si>
  <si>
    <t>Swine - Fresh</t>
  </si>
  <si>
    <t>10. Fertilizer nutrient costs ($/lb).</t>
  </si>
  <si>
    <t>Total and Net Value</t>
  </si>
  <si>
    <t>Poultry - Solid without litter</t>
  </si>
  <si>
    <t xml:space="preserve">9. Total nutrients of value (lbs/acre). </t>
  </si>
  <si>
    <t>Poultry - Solid with litter</t>
  </si>
  <si>
    <t>8. Additional nutrients of value (lbs/acre).</t>
  </si>
  <si>
    <t>7+ days later</t>
  </si>
  <si>
    <t>Poultry - Deep pit</t>
  </si>
  <si>
    <t>7. Nutrient need for four years (except N) (lbs/acre).</t>
  </si>
  <si>
    <t>3 days later</t>
  </si>
  <si>
    <t>Beef/Dairy - Compost</t>
  </si>
  <si>
    <t>6. Total nutrients available (lbs/acre).</t>
  </si>
  <si>
    <t>Nitrients of Value</t>
  </si>
  <si>
    <t>2 days later</t>
  </si>
  <si>
    <t>Beef/Dairy - Stored liquid</t>
  </si>
  <si>
    <t>5b. Actual manure application rate (tons/acre, 1000 gal/acre, or acre-inches).</t>
  </si>
  <si>
    <t>1 day later</t>
  </si>
  <si>
    <t>Beef/Dairy - Solid</t>
  </si>
  <si>
    <t>5a. Manure application rate to meet crop nitrogen rate (tons/acre, 1000 gal/acre, or acre-inches).</t>
  </si>
  <si>
    <t>immediately</t>
  </si>
  <si>
    <r>
      <t xml:space="preserve">organic N this year </t>
    </r>
    <r>
      <rPr>
        <sz val="11"/>
        <color theme="1"/>
        <rFont val="Calibri"/>
        <family val="2"/>
      </rPr>
      <t>↓</t>
    </r>
  </si>
  <si>
    <t>4. Nutrient recommendations for the next crop (lbs/acre/year).</t>
  </si>
  <si>
    <t>Not Incorporated</t>
  </si>
  <si>
    <t xml:space="preserve">3. Available nutrients (lbs/ton, lbs/1000 gal, or lbs/acre-inch). </t>
  </si>
  <si>
    <t>solid</t>
  </si>
  <si>
    <t>liquid &lt;=50</t>
  </si>
  <si>
    <t>liquid &gt;50</t>
  </si>
  <si>
    <r>
      <t xml:space="preserve">2. Nutrient availablility factors. </t>
    </r>
    <r>
      <rPr>
        <i/>
        <sz val="11"/>
        <color theme="1"/>
        <rFont val="Calibri"/>
        <family val="2"/>
        <scheme val="minor"/>
      </rPr>
      <t>See Tables 1 and 2 for nitrogen availability.</t>
    </r>
  </si>
  <si>
    <t>Ammonium N available this year</t>
  </si>
  <si>
    <t>1. Manure nutrient content from manure test report (lbs/ton, lbs/1000 gal, or lbs/acre-inch).</t>
  </si>
  <si>
    <t>Nutrient Plan</t>
  </si>
  <si>
    <t>Immediately</t>
  </si>
  <si>
    <t>ppm</t>
  </si>
  <si>
    <t>Soil Test Zn:</t>
  </si>
  <si>
    <t>Total N</t>
  </si>
  <si>
    <t>Organic N</t>
  </si>
  <si>
    <t>Ammonium N</t>
  </si>
  <si>
    <t>Soil Test S:</t>
  </si>
  <si>
    <t>2+ years of forage legume</t>
  </si>
  <si>
    <t>Zinc</t>
  </si>
  <si>
    <t>Sulfur</t>
  </si>
  <si>
    <r>
      <t>K</t>
    </r>
    <r>
      <rPr>
        <vertAlign val="subscript"/>
        <sz val="11"/>
        <color theme="1"/>
        <rFont val="Calibri"/>
        <family val="2"/>
        <scheme val="minor"/>
      </rPr>
      <t>2</t>
    </r>
    <r>
      <rPr>
        <sz val="11"/>
        <color theme="1"/>
        <rFont val="Calibri"/>
        <family val="2"/>
        <scheme val="minor"/>
      </rPr>
      <t>O</t>
    </r>
  </si>
  <si>
    <r>
      <t>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</si>
  <si>
    <t>Nitrogen</t>
  </si>
  <si>
    <t>Soil Test K:</t>
  </si>
  <si>
    <t>grass</t>
  </si>
  <si>
    <t>Bray-1 P, Mehlich-3</t>
  </si>
  <si>
    <t>Type of P Analysis:</t>
  </si>
  <si>
    <t>soybeans</t>
  </si>
  <si>
    <r>
      <t>ppm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</si>
  <si>
    <t>Soil Test P:</t>
  </si>
  <si>
    <t>corn / sorghum</t>
  </si>
  <si>
    <t>Incorporation time:</t>
  </si>
  <si>
    <t>no</t>
  </si>
  <si>
    <t>Is the soil sandy?</t>
  </si>
  <si>
    <t>Manure Type:</t>
  </si>
  <si>
    <t>yes</t>
  </si>
  <si>
    <t>Upper Lots</t>
  </si>
  <si>
    <t>Manure Source:</t>
  </si>
  <si>
    <t>Next Crop:</t>
  </si>
  <si>
    <t>Olsen</t>
  </si>
  <si>
    <r>
      <t>Air Temperature (</t>
    </r>
    <r>
      <rPr>
        <sz val="11"/>
        <color theme="1"/>
        <rFont val="Times New Roman"/>
        <family val="1"/>
      </rPr>
      <t>°</t>
    </r>
    <r>
      <rPr>
        <sz val="11"/>
        <color theme="1"/>
        <rFont val="Calibri"/>
        <family val="2"/>
        <scheme val="minor"/>
      </rPr>
      <t>F):</t>
    </r>
  </si>
  <si>
    <t>Dad's 80, S-20 Ac</t>
  </si>
  <si>
    <t>Field:</t>
  </si>
  <si>
    <t>Date:</t>
  </si>
  <si>
    <t>Field Information</t>
  </si>
  <si>
    <t>Select Type of P Analysis</t>
  </si>
  <si>
    <t xml:space="preserve"> for Crop Production</t>
  </si>
  <si>
    <t>Calculating the Value of Manure</t>
  </si>
  <si>
    <t>Sidedress Application</t>
  </si>
  <si>
    <t>Incorporated</t>
  </si>
  <si>
    <t>Sprinkler irrigation</t>
  </si>
  <si>
    <t>Preplant Application and Not Incorporated</t>
  </si>
  <si>
    <t>Surface - spring or fall</t>
  </si>
  <si>
    <t>Preplant Application and Incorporated</t>
  </si>
  <si>
    <t>Solid</t>
  </si>
  <si>
    <r>
      <t>Liquid Applied When Air Temperature is Above 50</t>
    </r>
    <r>
      <rPr>
        <i/>
        <sz val="11"/>
        <color theme="1"/>
        <rFont val="Times New Roman"/>
        <family val="1"/>
      </rPr>
      <t>°</t>
    </r>
    <r>
      <rPr>
        <i/>
        <sz val="11"/>
        <color theme="1"/>
        <rFont val="Calibri"/>
        <family val="2"/>
      </rPr>
      <t>F</t>
    </r>
  </si>
  <si>
    <t>Liquid Applied When Air Temperature is At or Below 50°F</t>
  </si>
  <si>
    <t>One day later</t>
  </si>
  <si>
    <t>Two days later</t>
  </si>
  <si>
    <t>Three days later</t>
  </si>
  <si>
    <t>Seven or more days later</t>
  </si>
  <si>
    <t>Beef/Dairy</t>
  </si>
  <si>
    <t>Solid (e.g. feedlot)</t>
  </si>
  <si>
    <t>Stored liquid</t>
  </si>
  <si>
    <t>Compost</t>
  </si>
  <si>
    <t>Poultry</t>
  </si>
  <si>
    <t>Deep pit</t>
  </si>
  <si>
    <t>Solid with litter</t>
  </si>
  <si>
    <t>Solid without litter</t>
  </si>
  <si>
    <t>Swine</t>
  </si>
  <si>
    <t>Fresh</t>
  </si>
  <si>
    <t>General Information</t>
  </si>
  <si>
    <r>
      <t xml:space="preserve">Fill in </t>
    </r>
    <r>
      <rPr>
        <b/>
        <sz val="11"/>
        <color theme="1"/>
        <rFont val="Calibri"/>
        <family val="2"/>
        <scheme val="minor"/>
      </rPr>
      <t>all</t>
    </r>
    <r>
      <rPr>
        <sz val="11"/>
        <color theme="1"/>
        <rFont val="Calibri"/>
        <family val="2"/>
        <scheme val="minor"/>
      </rPr>
      <t xml:space="preserve"> blue and yellow boxes. For your convenience, yellow boxes have drop down lists.
Fill in the date, air temperature at the time of application, and manure source. Air temperature is important for calculating ammonia loss, particularly for liquid manures. Select the manure type and time to incorporation. If you select a liquid type manure, two more drop down boxes will appear below asking if this is applied as a sidedress or via sprinkler irrigation. Select your answer from the drop down list.</t>
    </r>
  </si>
  <si>
    <r>
      <t>Enter the name of the field in the first blue box. Select the next crop (or most similar) following manure application from the drop down list. If you select "corn / sorghum", another drop down box will appear below asking if this is in rotation or whether it is continuous. Select your answer from the drop down list.
Enter your soil information including soil test numbers. For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r>
      <rPr>
        <sz val="11"/>
        <color theme="1"/>
        <rFont val="Calibri"/>
        <family val="2"/>
        <scheme val="minor"/>
      </rPr>
      <t>, you will need to select from the drop down list the type of analysis performed.
In addition to these instructions. More information can be found in NebGuide G1519: "Calculating the Value of Manure for Crop Production".</t>
    </r>
  </si>
  <si>
    <t>Calculating the Value of Manure for Crop Production</t>
  </si>
  <si>
    <t>Nutrients of Value</t>
  </si>
  <si>
    <t>Fill in the nutrient costs if you were using commercial fertilizer instead of manure in line 10.
In line 12, estimate the yield increase for the next 4 years crops as well as the price of that crop per unit. 
Enter the total costs for hauling, spreading and and incorporation of the manure in line 15.</t>
  </si>
  <si>
    <t xml:space="preserve">Line 17 reports the amount of nutrients that are still needed for the next crop after manure application. </t>
  </si>
  <si>
    <t>Rotation</t>
  </si>
  <si>
    <t>corn-soybeans</t>
  </si>
  <si>
    <t>corn-corn</t>
  </si>
  <si>
    <t>soybeans - corn</t>
  </si>
  <si>
    <t>corn-alfalfa-alfalfa</t>
  </si>
  <si>
    <t xml:space="preserve">This section will automatically calculate `for you. If you are seeing errors in the cells, verify that you have entered all necessary information above. 
Total available N in line 6 should not exceed total nitrogen on line for by more than 20 percent. If it does, the box will turn red, indicating there is a problem. 
Lines 6, 7, 8 and 9 calculate the amount of nutrients in the manure that can be credited as contributing to future crop production, given the soil test and nutrient recommendations given in the Field Information box and line 4. The NebGuide explains the calculations for each nutrient separately. The nitrogen calculations are bit more complicated since there is only value of the nitrogen released if a grass crop is grown, therefore the future crop rotation is important. </t>
  </si>
  <si>
    <r>
      <t xml:space="preserve">This worksheet is part of NebGuide G1519, </t>
    </r>
    <r>
      <rPr>
        <i/>
        <sz val="12"/>
        <color theme="1"/>
        <rFont val="Calibri"/>
        <family val="2"/>
        <scheme val="minor"/>
      </rPr>
      <t>Calculating the Value of Manure for Crop Production</t>
    </r>
    <r>
      <rPr>
        <sz val="12"/>
        <color theme="1"/>
        <rFont val="Calibri"/>
        <family val="2"/>
        <scheme val="minor"/>
      </rPr>
      <t>.</t>
    </r>
  </si>
  <si>
    <t>year 1 crop price</t>
  </si>
  <si>
    <t>year 3 crop price</t>
  </si>
  <si>
    <t>Crop</t>
  </si>
  <si>
    <t>Test Weight</t>
  </si>
  <si>
    <t>N</t>
  </si>
  <si>
    <t>Units</t>
  </si>
  <si>
    <t>Corn (grain)</t>
  </si>
  <si>
    <t>lb/bu</t>
  </si>
  <si>
    <t>Corn (stover)</t>
  </si>
  <si>
    <t>lb/ton</t>
  </si>
  <si>
    <t>Corn (silage)</t>
  </si>
  <si>
    <t>Oats (grain)</t>
  </si>
  <si>
    <t>Oats (straw)</t>
  </si>
  <si>
    <t>Wheat (grain)</t>
  </si>
  <si>
    <t>Wheat (straw)</t>
  </si>
  <si>
    <t>Small grain hay</t>
  </si>
  <si>
    <t>Soybeans (grain)</t>
  </si>
  <si>
    <t>Alfalfa (hay)</t>
  </si>
  <si>
    <t>Alfalfa (silage)</t>
  </si>
  <si>
    <t>Dry Matter, %</t>
  </si>
  <si>
    <t>Other crop information can be found on page 89 of the Manure Application Workbook, which can be found at http://go.unl.edu/manure_workbooks</t>
  </si>
  <si>
    <t>% Dry Matter</t>
  </si>
  <si>
    <t>Ammonium-N</t>
  </si>
  <si>
    <t>Organic-N</t>
  </si>
  <si>
    <t>Slurry Manure</t>
  </si>
  <si>
    <t>----- lbs. of nutrient per 1,000 gallons of manure -----</t>
  </si>
  <si>
    <t>Dairy</t>
  </si>
  <si>
    <t>Swine (finisher, wet-dry feeder)</t>
  </si>
  <si>
    <t>Swine (slurry storage, dry feeder)</t>
  </si>
  <si>
    <t>Swine (flush building)</t>
  </si>
  <si>
    <t>Swine (lagoon sludge)</t>
  </si>
  <si>
    <t>Solid Manure</t>
  </si>
  <si>
    <t>----- lbs. of nutrient per ton of manure -----</t>
  </si>
  <si>
    <t>Beef (dirt lot)</t>
  </si>
  <si>
    <t>Dairy (scraped earthen lots)</t>
  </si>
  <si>
    <t>Broiler (litter from house)</t>
  </si>
  <si>
    <t>Layer</t>
  </si>
  <si>
    <t>Turkey (grower house litter)</t>
  </si>
  <si>
    <t>Liquid Effluent from lagoon or holding pond</t>
  </si>
  <si>
    <t>----- lbs. of nutrient per acre-inch -----</t>
  </si>
  <si>
    <t>Swine (lagoon)</t>
  </si>
  <si>
    <t>Dairy (lagoon)</t>
  </si>
  <si>
    <t>Values are based upon ASABE, 2005, D384.2; Manure Production and Characteristics with exception of those noted with the superscripts described below. Please note that these values have not been updated by the ASABE since 2005 and therefore might not accurately reflect manure produced by livestock systems that are feeding distillers grains.</t>
  </si>
  <si>
    <r>
      <t>P</t>
    </r>
    <r>
      <rPr>
        <i/>
        <vertAlign val="subscript"/>
        <sz val="11"/>
        <color theme="1"/>
        <rFont val="Calibri"/>
        <family val="2"/>
        <scheme val="minor"/>
      </rPr>
      <t>2</t>
    </r>
    <r>
      <rPr>
        <i/>
        <sz val="11"/>
        <color theme="1"/>
        <rFont val="Calibri"/>
        <family val="2"/>
        <scheme val="minor"/>
      </rPr>
      <t>O</t>
    </r>
    <r>
      <rPr>
        <i/>
        <vertAlign val="subscript"/>
        <sz val="11"/>
        <color theme="1"/>
        <rFont val="Calibri"/>
        <family val="2"/>
        <scheme val="minor"/>
      </rPr>
      <t>5</t>
    </r>
  </si>
  <si>
    <r>
      <t>K</t>
    </r>
    <r>
      <rPr>
        <i/>
        <vertAlign val="subscript"/>
        <sz val="11"/>
        <color theme="1"/>
        <rFont val="Calibri"/>
        <family val="2"/>
        <scheme val="minor"/>
      </rPr>
      <t>2</t>
    </r>
    <r>
      <rPr>
        <i/>
        <sz val="11"/>
        <color theme="1"/>
        <rFont val="Calibri"/>
        <family val="2"/>
        <scheme val="minor"/>
      </rPr>
      <t>O</t>
    </r>
  </si>
  <si>
    <r>
      <t>Beef</t>
    </r>
    <r>
      <rPr>
        <vertAlign val="superscript"/>
        <sz val="11"/>
        <color theme="1"/>
        <rFont val="Calibri"/>
        <family val="2"/>
        <scheme val="minor"/>
      </rPr>
      <t>†</t>
    </r>
  </si>
  <si>
    <r>
      <t>Layer</t>
    </r>
    <r>
      <rPr>
        <vertAlign val="superscript"/>
        <sz val="11"/>
        <color theme="1"/>
        <rFont val="Calibri"/>
        <family val="2"/>
        <scheme val="minor"/>
      </rPr>
      <t>¥</t>
    </r>
  </si>
  <si>
    <r>
      <t>Dairy (lagoon sludge)</t>
    </r>
    <r>
      <rPr>
        <vertAlign val="superscript"/>
        <sz val="11"/>
        <color theme="1"/>
        <rFont val="Calibri"/>
        <family val="2"/>
        <scheme val="minor"/>
      </rPr>
      <t>*</t>
    </r>
  </si>
  <si>
    <r>
      <t>Beef (paved lot)</t>
    </r>
    <r>
      <rPr>
        <vertAlign val="superscript"/>
        <sz val="11"/>
        <color theme="1"/>
        <rFont val="Calibri"/>
        <family val="2"/>
        <scheme val="minor"/>
      </rPr>
      <t>*</t>
    </r>
  </si>
  <si>
    <r>
      <t>Beef (bedded pack barn)</t>
    </r>
    <r>
      <rPr>
        <vertAlign val="superscript"/>
        <sz val="11"/>
        <color theme="1"/>
        <rFont val="Calibri"/>
        <family val="2"/>
        <scheme val="minor"/>
      </rPr>
      <t>†</t>
    </r>
  </si>
  <si>
    <r>
      <t>Swine (hoop barns)</t>
    </r>
    <r>
      <rPr>
        <vertAlign val="superscript"/>
        <sz val="11"/>
        <color theme="1"/>
        <rFont val="Calibri"/>
        <family val="2"/>
        <scheme val="minor"/>
      </rPr>
      <t>‡</t>
    </r>
  </si>
  <si>
    <r>
      <t>Beef (runoff holding pond)</t>
    </r>
    <r>
      <rPr>
        <vertAlign val="superscript"/>
        <sz val="11"/>
        <color theme="1"/>
        <rFont val="Calibri"/>
        <family val="2"/>
        <scheme val="minor"/>
      </rPr>
      <t>†</t>
    </r>
  </si>
  <si>
    <r>
      <rPr>
        <vertAlign val="superscript"/>
        <sz val="11"/>
        <color theme="1"/>
        <rFont val="Calibri"/>
        <family val="2"/>
        <scheme val="minor"/>
      </rPr>
      <t xml:space="preserve">† </t>
    </r>
    <r>
      <rPr>
        <sz val="11"/>
        <color theme="1"/>
        <rFont val="Calibri"/>
        <family val="2"/>
        <scheme val="minor"/>
      </rPr>
      <t>Values based upon Iowa State publication PM1867, revised 2015.</t>
    </r>
  </si>
  <si>
    <r>
      <rPr>
        <vertAlign val="superscript"/>
        <sz val="11"/>
        <color theme="1"/>
        <rFont val="Calibri"/>
        <family val="2"/>
        <scheme val="minor"/>
      </rPr>
      <t>¥ </t>
    </r>
    <r>
      <rPr>
        <sz val="11"/>
        <color theme="1"/>
        <rFont val="Calibri"/>
        <family val="2"/>
        <scheme val="minor"/>
      </rPr>
      <t>Values based upon North Carolina State University publication AG-439-5, revised 1997.</t>
    </r>
  </si>
  <si>
    <r>
      <rPr>
        <vertAlign val="superscript"/>
        <sz val="11"/>
        <color theme="1"/>
        <rFont val="Calibri"/>
        <family val="2"/>
        <scheme val="minor"/>
      </rPr>
      <t>‡ </t>
    </r>
    <r>
      <rPr>
        <sz val="11"/>
        <color theme="1"/>
        <rFont val="Calibri"/>
        <family val="2"/>
        <scheme val="minor"/>
      </rPr>
      <t>Values based upon University of Missouri publication EQ 352, revised 2003.</t>
    </r>
  </si>
  <si>
    <r>
      <t xml:space="preserve">1. Manure nutrient content from manure test report (lbs/ton, lbs/1000 gal, or lbs/acre-inch).
</t>
    </r>
    <r>
      <rPr>
        <i/>
        <sz val="9"/>
        <color theme="1"/>
        <rFont val="Calibri"/>
        <family val="2"/>
        <scheme val="minor"/>
      </rPr>
      <t>Book values can be found in Reference Table 4.</t>
    </r>
  </si>
  <si>
    <r>
      <t xml:space="preserve">4. Nutrient recommendations for the next crop (lbs/acre/year).
</t>
    </r>
    <r>
      <rPr>
        <i/>
        <sz val="9"/>
        <color theme="1"/>
        <rFont val="Calibri"/>
        <family val="2"/>
        <scheme val="minor"/>
      </rPr>
      <t>If you do not have recommendations, nutrient removal rates can be found in Reference Table 5.</t>
    </r>
  </si>
  <si>
    <r>
      <t xml:space="preserve">2. Nutrient availablility factors. 
</t>
    </r>
    <r>
      <rPr>
        <i/>
        <sz val="11"/>
        <color theme="1"/>
        <rFont val="Calibri"/>
        <family val="2"/>
        <scheme val="minor"/>
      </rPr>
      <t>See Tables 1 and 2 for nitrogen availability.</t>
    </r>
  </si>
  <si>
    <t>Table 1. Fraction of ammonium nitrogen available this year.</t>
  </si>
  <si>
    <t>Table 2. Fraction of organic nitrogen available this year.</t>
  </si>
  <si>
    <t>Table 3. Organic nitrogen released over time.</t>
  </si>
  <si>
    <t>Table 4. Typical Manure Values</t>
  </si>
  <si>
    <t>Table 5. Crop removal rates.</t>
  </si>
  <si>
    <t>Enter your manure analysis information in line 1 and your nutrient recommendations for the next crop in line 4. If you do not know these numbers, typical manure nutrient values and crop removal rates can be found in reference tables 4 and 5. The manure application rate to meet N needs will automatically calculate in line 5a. Enter your actual manure application rate in line 5b.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</si>
</sst>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sz val="11"/>
      <name val="Calibri"/>
      <family val="2"/>
      <scheme val="minor"/>
    </font>
    <font>
      <sz val="11"/>
      <color theme="1"/>
      <name val="Calibri"/>
      <family val="2"/>
    </font>
    <font>
      <vertAlign val="subscript"/>
      <sz val="11"/>
      <color theme="1"/>
      <name val="Calibri"/>
      <family val="2"/>
      <scheme val="minor"/>
    </font>
    <font>
      <sz val="11"/>
      <color theme="1"/>
      <name val="Times New Roman"/>
      <family val="1"/>
    </font>
    <font>
      <b/>
      <sz val="28"/>
      <color theme="1"/>
      <name val="Calibri"/>
      <family val="2"/>
      <scheme val="minor"/>
    </font>
    <font>
      <i/>
      <sz val="11"/>
      <color theme="1"/>
      <name val="Times New Roman"/>
      <family val="1"/>
    </font>
    <font>
      <i/>
      <sz val="11"/>
      <color theme="1"/>
      <name val="Calibri"/>
      <family val="2"/>
    </font>
    <font>
      <sz val="10"/>
      <color theme="0"/>
      <name val="Arial"/>
      <family val="2"/>
    </font>
    <font>
      <b/>
      <sz val="12"/>
      <name val="Arial"/>
      <family val="2"/>
    </font>
    <font>
      <b/>
      <sz val="10"/>
      <name val="Arial"/>
      <family val="2"/>
    </font>
    <font>
      <sz val="10"/>
      <name val="Arial"/>
      <family val="2"/>
    </font>
    <font>
      <u/>
      <sz val="11"/>
      <color theme="10"/>
      <name val="Calibri"/>
      <family val="2"/>
      <scheme val="minor"/>
    </font>
    <font>
      <sz val="12"/>
      <color theme="1"/>
      <name val="Calibri"/>
      <family val="2"/>
      <scheme val="minor"/>
    </font>
    <font>
      <i/>
      <sz val="12"/>
      <color theme="1"/>
      <name val="Calibri"/>
      <family val="2"/>
      <scheme val="minor"/>
    </font>
    <font>
      <b/>
      <sz val="12"/>
      <color theme="1"/>
      <name val="Calibri"/>
      <family val="2"/>
      <scheme val="minor"/>
    </font>
    <font>
      <b/>
      <i/>
      <sz val="11"/>
      <color theme="1"/>
      <name val="Calibri"/>
      <family val="2"/>
      <scheme val="minor"/>
    </font>
    <font>
      <vertAlign val="superscript"/>
      <sz val="11"/>
      <color theme="1"/>
      <name val="Calibri"/>
      <family val="2"/>
      <scheme val="minor"/>
    </font>
    <font>
      <i/>
      <vertAlign val="subscript"/>
      <sz val="11"/>
      <color theme="1"/>
      <name val="Calibri"/>
      <family val="2"/>
      <scheme val="minor"/>
    </font>
    <font>
      <i/>
      <sz val="9"/>
      <color theme="1"/>
      <name val="Calibri"/>
      <family val="2"/>
      <scheme val="minor"/>
    </font>
  </fonts>
  <fills count="7">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99"/>
        <bgColor indexed="64"/>
      </patternFill>
    </fill>
  </fills>
  <borders count="54">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right/>
      <top style="medium">
        <color indexed="64"/>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7" fillId="0" borderId="0" applyNumberFormat="0" applyFill="0" applyBorder="0" applyAlignment="0" applyProtection="0"/>
  </cellStyleXfs>
  <cellXfs count="230">
    <xf numFmtId="0" fontId="0" fillId="0" borderId="0" xfId="0"/>
    <xf numFmtId="0" fontId="0" fillId="2" borderId="0" xfId="0" applyFill="1"/>
    <xf numFmtId="0" fontId="0" fillId="0" borderId="0" xfId="0" applyAlignment="1">
      <alignment horizontal="center"/>
    </xf>
    <xf numFmtId="0" fontId="0" fillId="2" borderId="0" xfId="0" applyFill="1"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xf>
    <xf numFmtId="0" fontId="0" fillId="3" borderId="2" xfId="0" applyFill="1" applyBorder="1" applyAlignment="1">
      <alignment horizontal="center" vertical="center"/>
    </xf>
    <xf numFmtId="0" fontId="0" fillId="0" borderId="6" xfId="0" applyBorder="1" applyAlignment="1">
      <alignment horizontal="center" textRotation="90"/>
    </xf>
    <xf numFmtId="0" fontId="0" fillId="2" borderId="0" xfId="0" applyFill="1" applyAlignment="1">
      <alignment vertical="center"/>
    </xf>
    <xf numFmtId="44" fontId="6" fillId="4" borderId="12" xfId="1" applyFont="1" applyFill="1" applyBorder="1" applyAlignment="1" applyProtection="1">
      <alignment vertical="center"/>
    </xf>
    <xf numFmtId="0" fontId="6" fillId="4" borderId="12" xfId="1" applyNumberFormat="1" applyFont="1" applyFill="1" applyBorder="1" applyAlignment="1" applyProtection="1">
      <alignment horizontal="center" vertical="center"/>
    </xf>
    <xf numFmtId="0" fontId="0" fillId="4" borderId="12" xfId="0" applyFill="1" applyBorder="1" applyAlignment="1">
      <alignment horizontal="center"/>
    </xf>
    <xf numFmtId="44" fontId="6" fillId="0" borderId="12" xfId="1" applyFont="1" applyFill="1" applyBorder="1" applyAlignment="1" applyProtection="1">
      <alignment horizontal="center" vertical="center" wrapText="1"/>
    </xf>
    <xf numFmtId="0" fontId="6" fillId="0" borderId="12" xfId="0" applyFont="1"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vertical="center"/>
    </xf>
    <xf numFmtId="0" fontId="0" fillId="5" borderId="22" xfId="0" applyFill="1" applyBorder="1" applyAlignment="1">
      <alignment vertical="center"/>
    </xf>
    <xf numFmtId="44" fontId="0" fillId="0" borderId="12" xfId="1" applyFont="1" applyFill="1" applyBorder="1" applyAlignment="1" applyProtection="1">
      <alignment horizontal="center" vertical="center" wrapText="1"/>
    </xf>
    <xf numFmtId="0" fontId="0" fillId="5" borderId="26" xfId="0" applyFill="1" applyBorder="1" applyAlignment="1">
      <alignment vertical="center"/>
    </xf>
    <xf numFmtId="0" fontId="0" fillId="5" borderId="27" xfId="0" applyFill="1" applyBorder="1" applyAlignment="1">
      <alignment vertical="center"/>
    </xf>
    <xf numFmtId="44" fontId="0" fillId="0" borderId="11" xfId="1" applyFont="1" applyFill="1" applyBorder="1" applyAlignment="1" applyProtection="1">
      <alignment horizontal="center" vertical="center"/>
    </xf>
    <xf numFmtId="44" fontId="0" fillId="0" borderId="12" xfId="1" applyFont="1" applyFill="1" applyBorder="1" applyAlignment="1" applyProtection="1">
      <alignment horizontal="center" vertical="center"/>
    </xf>
    <xf numFmtId="0" fontId="0" fillId="3" borderId="12" xfId="0" applyFill="1" applyBorder="1" applyAlignment="1">
      <alignment horizontal="center" vertical="center"/>
    </xf>
    <xf numFmtId="0" fontId="0" fillId="5" borderId="28" xfId="0" applyFill="1" applyBorder="1" applyAlignment="1">
      <alignment vertical="center"/>
    </xf>
    <xf numFmtId="0" fontId="0" fillId="5" borderId="29" xfId="0" applyFill="1" applyBorder="1" applyAlignment="1">
      <alignment vertical="center"/>
    </xf>
    <xf numFmtId="44" fontId="0" fillId="4" borderId="30" xfId="1" applyFont="1" applyFill="1" applyBorder="1" applyAlignment="1" applyProtection="1">
      <alignment horizontal="center" vertical="center"/>
    </xf>
    <xf numFmtId="44" fontId="0" fillId="4" borderId="31" xfId="1" applyFont="1" applyFill="1" applyBorder="1" applyAlignment="1" applyProtection="1">
      <alignment horizontal="center" vertical="center"/>
    </xf>
    <xf numFmtId="0" fontId="0" fillId="3" borderId="31" xfId="0" applyFill="1" applyBorder="1" applyAlignment="1">
      <alignment horizontal="center" vertical="center"/>
    </xf>
    <xf numFmtId="1" fontId="6" fillId="0" borderId="2" xfId="0" applyNumberFormat="1" applyFont="1" applyBorder="1" applyAlignment="1">
      <alignment horizontal="center" vertical="center"/>
    </xf>
    <xf numFmtId="0" fontId="0" fillId="0" borderId="11" xfId="0" applyBorder="1" applyAlignment="1">
      <alignment horizontal="center" vertical="center" wrapText="1"/>
    </xf>
    <xf numFmtId="1" fontId="6" fillId="0" borderId="12" xfId="0" applyNumberFormat="1" applyFont="1" applyBorder="1" applyAlignment="1">
      <alignment horizontal="center" vertical="center"/>
    </xf>
    <xf numFmtId="0" fontId="0" fillId="5" borderId="36" xfId="0" applyFill="1" applyBorder="1" applyAlignment="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5" borderId="0" xfId="0" applyFill="1" applyAlignment="1">
      <alignment vertical="center"/>
    </xf>
    <xf numFmtId="1" fontId="0" fillId="0" borderId="30" xfId="0" applyNumberFormat="1" applyBorder="1" applyAlignment="1">
      <alignment horizontal="center" vertical="center"/>
    </xf>
    <xf numFmtId="1" fontId="0" fillId="0" borderId="31" xfId="0" applyNumberFormat="1" applyBorder="1" applyAlignment="1">
      <alignment horizontal="center" vertical="center"/>
    </xf>
    <xf numFmtId="0" fontId="0" fillId="3" borderId="37" xfId="0" applyFill="1" applyBorder="1" applyAlignment="1">
      <alignment horizontal="center" vertical="center"/>
    </xf>
    <xf numFmtId="0" fontId="0" fillId="3" borderId="38" xfId="0" applyFill="1" applyBorder="1" applyAlignment="1">
      <alignment horizontal="center" vertical="center"/>
    </xf>
    <xf numFmtId="0" fontId="0" fillId="5" borderId="40" xfId="0" applyFill="1" applyBorder="1" applyAlignment="1">
      <alignment vertical="center"/>
    </xf>
    <xf numFmtId="0" fontId="0" fillId="5" borderId="41" xfId="0" applyFill="1" applyBorder="1" applyAlignment="1">
      <alignment vertical="center"/>
    </xf>
    <xf numFmtId="0" fontId="0" fillId="3" borderId="11" xfId="0" applyFill="1" applyBorder="1" applyAlignment="1">
      <alignment horizontal="center" vertical="center"/>
    </xf>
    <xf numFmtId="0" fontId="0" fillId="0" borderId="0" xfId="0" applyAlignment="1">
      <alignment vertical="center" wrapText="1"/>
    </xf>
    <xf numFmtId="0" fontId="0" fillId="5" borderId="43" xfId="0" applyFill="1" applyBorder="1" applyAlignment="1">
      <alignment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0" fontId="6" fillId="0" borderId="12" xfId="0" applyFont="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0" borderId="26" xfId="0" applyBorder="1" applyAlignment="1">
      <alignment horizontal="left"/>
    </xf>
    <xf numFmtId="0" fontId="0" fillId="0" borderId="36" xfId="0" applyBorder="1"/>
    <xf numFmtId="0" fontId="0" fillId="4" borderId="36" xfId="0" applyFill="1" applyBorder="1" applyAlignment="1">
      <alignment horizontal="left" indent="1"/>
    </xf>
    <xf numFmtId="0" fontId="0" fillId="0" borderId="36" xfId="0" applyBorder="1" applyAlignment="1">
      <alignment horizontal="right"/>
    </xf>
    <xf numFmtId="0" fontId="0" fillId="0" borderId="27" xfId="0" applyBorder="1" applyAlignment="1">
      <alignment horizontal="right"/>
    </xf>
    <xf numFmtId="0" fontId="0" fillId="5" borderId="47" xfId="0" applyFill="1" applyBorder="1" applyAlignment="1">
      <alignment vertical="center"/>
    </xf>
    <xf numFmtId="0" fontId="0" fillId="0" borderId="28" xfId="0" applyBorder="1" applyAlignment="1">
      <alignment horizontal="left"/>
    </xf>
    <xf numFmtId="0" fontId="0" fillId="4" borderId="0" xfId="0" applyFill="1" applyAlignment="1">
      <alignment horizontal="left" indent="1"/>
    </xf>
    <xf numFmtId="0" fontId="0" fillId="0" borderId="0" xfId="0" applyAlignment="1">
      <alignment horizontal="right"/>
    </xf>
    <xf numFmtId="0" fontId="0" fillId="0" borderId="29" xfId="0" applyBorder="1" applyAlignment="1">
      <alignment horizontal="right"/>
    </xf>
    <xf numFmtId="0" fontId="2" fillId="0" borderId="0" xfId="0" applyFont="1" applyAlignment="1">
      <alignment vertical="center"/>
    </xf>
    <xf numFmtId="0" fontId="0" fillId="0" borderId="26" xfId="0" applyBorder="1" applyAlignment="1">
      <alignment horizontal="center"/>
    </xf>
    <xf numFmtId="0" fontId="0" fillId="0" borderId="36" xfId="0" applyBorder="1" applyAlignment="1">
      <alignment horizontal="right" vertical="center"/>
    </xf>
    <xf numFmtId="0" fontId="0" fillId="0" borderId="27" xfId="0" applyBorder="1" applyAlignment="1">
      <alignment vertical="center"/>
    </xf>
    <xf numFmtId="0" fontId="0" fillId="0" borderId="28" xfId="0" applyBorder="1" applyAlignment="1">
      <alignment horizontal="center"/>
    </xf>
    <xf numFmtId="0" fontId="0" fillId="0" borderId="29" xfId="0" applyBorder="1" applyAlignment="1">
      <alignment horizontal="center"/>
    </xf>
    <xf numFmtId="0" fontId="0" fillId="0" borderId="28" xfId="0" applyBorder="1" applyAlignment="1">
      <alignment vertical="center"/>
    </xf>
    <xf numFmtId="0" fontId="0" fillId="5" borderId="47" xfId="0" applyFill="1" applyBorder="1"/>
    <xf numFmtId="0" fontId="2" fillId="0" borderId="0" xfId="0" applyFont="1"/>
    <xf numFmtId="0" fontId="0" fillId="5" borderId="22" xfId="0" applyFill="1" applyBorder="1"/>
    <xf numFmtId="0" fontId="0" fillId="0" borderId="28" xfId="0" applyBorder="1"/>
    <xf numFmtId="14" fontId="0" fillId="0" borderId="28" xfId="0" applyNumberFormat="1" applyBorder="1"/>
    <xf numFmtId="14" fontId="0" fillId="0" borderId="0" xfId="0" applyNumberFormat="1" applyAlignment="1">
      <alignment horizontal="right"/>
    </xf>
    <xf numFmtId="14" fontId="0" fillId="0" borderId="29" xfId="0" applyNumberFormat="1" applyBorder="1"/>
    <xf numFmtId="0" fontId="0" fillId="0" borderId="40" xfId="0" applyBorder="1" applyAlignment="1">
      <alignment horizontal="center"/>
    </xf>
    <xf numFmtId="0" fontId="0" fillId="0" borderId="44" xfId="0" applyBorder="1" applyAlignment="1">
      <alignment horizontal="right"/>
    </xf>
    <xf numFmtId="0" fontId="0" fillId="0" borderId="41" xfId="0" applyBorder="1" applyAlignment="1">
      <alignment horizontal="center"/>
    </xf>
    <xf numFmtId="0" fontId="0" fillId="4" borderId="0" xfId="0" applyFill="1" applyAlignment="1" applyProtection="1">
      <alignment horizontal="left" indent="1"/>
      <protection locked="0"/>
    </xf>
    <xf numFmtId="0" fontId="0" fillId="4" borderId="36" xfId="0" applyFill="1" applyBorder="1" applyAlignment="1" applyProtection="1">
      <alignment horizontal="left" indent="1"/>
      <protection locked="0"/>
    </xf>
    <xf numFmtId="0" fontId="0" fillId="4" borderId="31"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44" fontId="0" fillId="4" borderId="31" xfId="1" applyFont="1" applyFill="1" applyBorder="1" applyAlignment="1" applyProtection="1">
      <alignment horizontal="center" vertical="center"/>
      <protection locked="0"/>
    </xf>
    <xf numFmtId="44" fontId="0" fillId="4" borderId="30" xfId="1" applyFont="1" applyFill="1" applyBorder="1" applyAlignment="1" applyProtection="1">
      <alignment horizontal="center" vertical="center"/>
      <protection locked="0"/>
    </xf>
    <xf numFmtId="0" fontId="0" fillId="4" borderId="12" xfId="0" applyFill="1" applyBorder="1" applyAlignment="1" applyProtection="1">
      <alignment horizontal="center"/>
      <protection locked="0"/>
    </xf>
    <xf numFmtId="44" fontId="6" fillId="4" borderId="12" xfId="1" applyFont="1" applyFill="1" applyBorder="1" applyAlignment="1" applyProtection="1">
      <alignment vertical="center"/>
      <protection locked="0"/>
    </xf>
    <xf numFmtId="0" fontId="6" fillId="4" borderId="12" xfId="1" applyNumberFormat="1" applyFont="1" applyFill="1" applyBorder="1" applyAlignment="1" applyProtection="1">
      <alignment horizontal="center" vertical="center"/>
      <protection locked="0"/>
    </xf>
    <xf numFmtId="0" fontId="0" fillId="0" borderId="6" xfId="0" applyBorder="1" applyAlignment="1">
      <alignment horizontal="center" vertical="center" textRotation="90"/>
    </xf>
    <xf numFmtId="0" fontId="5" fillId="0" borderId="0" xfId="0" applyFont="1"/>
    <xf numFmtId="2" fontId="0" fillId="0" borderId="0" xfId="0" applyNumberFormat="1" applyAlignment="1">
      <alignment horizontal="center" vertical="center"/>
    </xf>
    <xf numFmtId="0" fontId="0" fillId="0" borderId="0" xfId="0" applyAlignment="1">
      <alignment horizontal="center" vertical="center"/>
    </xf>
    <xf numFmtId="2" fontId="0" fillId="0" borderId="0" xfId="0" applyNumberFormat="1" applyAlignment="1">
      <alignment horizontal="center"/>
    </xf>
    <xf numFmtId="0" fontId="5" fillId="0" borderId="0" xfId="0" applyFont="1" applyAlignment="1">
      <alignment horizontal="right" vertical="center"/>
    </xf>
    <xf numFmtId="0" fontId="5" fillId="0" borderId="18" xfId="0" applyFont="1" applyBorder="1" applyAlignment="1">
      <alignment horizontal="center"/>
    </xf>
    <xf numFmtId="0" fontId="5" fillId="0" borderId="36" xfId="0" applyFont="1" applyBorder="1"/>
    <xf numFmtId="2" fontId="0" fillId="0" borderId="36" xfId="0" applyNumberFormat="1" applyBorder="1" applyAlignment="1">
      <alignment horizontal="center"/>
    </xf>
    <xf numFmtId="0" fontId="0" fillId="0" borderId="36" xfId="0" applyBorder="1" applyAlignment="1">
      <alignment vertical="center"/>
    </xf>
    <xf numFmtId="0" fontId="13" fillId="2" borderId="0" xfId="0" applyFont="1" applyFill="1"/>
    <xf numFmtId="0" fontId="0" fillId="0" borderId="53" xfId="0" applyBorder="1" applyAlignment="1">
      <alignment horizontal="right" wrapText="1"/>
    </xf>
    <xf numFmtId="0" fontId="0" fillId="0" borderId="53" xfId="0" applyBorder="1" applyAlignment="1">
      <alignment wrapText="1"/>
    </xf>
    <xf numFmtId="0" fontId="15" fillId="0" borderId="53" xfId="0" applyFont="1" applyBorder="1" applyAlignment="1">
      <alignment horizontal="right" vertical="center" wrapText="1"/>
    </xf>
    <xf numFmtId="0" fontId="16" fillId="0" borderId="53" xfId="0" applyFont="1" applyBorder="1" applyAlignment="1">
      <alignment wrapText="1"/>
    </xf>
    <xf numFmtId="164" fontId="15" fillId="0" borderId="12" xfId="0" applyNumberFormat="1" applyFont="1" applyBorder="1" applyAlignment="1">
      <alignment horizontal="right" vertical="center" wrapText="1"/>
    </xf>
    <xf numFmtId="0" fontId="0" fillId="0" borderId="12" xfId="0" applyBorder="1" applyAlignment="1">
      <alignment wrapText="1"/>
    </xf>
    <xf numFmtId="0" fontId="17" fillId="0" borderId="0" xfId="2"/>
    <xf numFmtId="0" fontId="3" fillId="0" borderId="0" xfId="0" applyFont="1"/>
    <xf numFmtId="0" fontId="0" fillId="0" borderId="36" xfId="0" applyBorder="1" applyAlignment="1">
      <alignment horizontal="center"/>
    </xf>
    <xf numFmtId="164" fontId="0" fillId="4" borderId="38" xfId="0" applyNumberFormat="1" applyFill="1" applyBorder="1" applyAlignment="1" applyProtection="1">
      <alignment horizontal="center" vertical="center"/>
      <protection locked="0"/>
    </xf>
    <xf numFmtId="164" fontId="0" fillId="4" borderId="38" xfId="0" applyNumberFormat="1" applyFill="1" applyBorder="1" applyAlignment="1">
      <alignment horizontal="center" vertical="center"/>
    </xf>
    <xf numFmtId="0" fontId="3" fillId="0" borderId="36" xfId="0" applyFont="1" applyBorder="1" applyAlignment="1">
      <alignment horizontal="left"/>
    </xf>
    <xf numFmtId="0" fontId="3" fillId="0" borderId="0" xfId="0" applyFont="1" applyAlignment="1">
      <alignment horizontal="left"/>
    </xf>
    <xf numFmtId="0" fontId="3" fillId="0" borderId="36" xfId="0" applyFont="1" applyBorder="1"/>
    <xf numFmtId="0" fontId="21" fillId="0" borderId="0" xfId="0" applyFont="1" applyAlignment="1">
      <alignment horizontal="center"/>
    </xf>
    <xf numFmtId="0" fontId="5" fillId="0" borderId="0" xfId="0" applyFont="1" applyAlignment="1">
      <alignment wrapText="1"/>
    </xf>
    <xf numFmtId="164" fontId="0" fillId="0" borderId="0" xfId="0" applyNumberFormat="1" applyAlignment="1">
      <alignment horizontal="center"/>
    </xf>
    <xf numFmtId="0" fontId="5" fillId="0" borderId="33" xfId="0" applyFont="1" applyBorder="1" applyAlignment="1">
      <alignment horizontal="center"/>
    </xf>
    <xf numFmtId="0" fontId="13" fillId="2" borderId="24" xfId="0" applyFont="1" applyFill="1" applyBorder="1" applyAlignment="1">
      <alignment horizontal="center"/>
    </xf>
    <xf numFmtId="0" fontId="15" fillId="0" borderId="15" xfId="0" applyFont="1" applyBorder="1" applyAlignment="1">
      <alignment horizontal="center" wrapText="1"/>
    </xf>
    <xf numFmtId="0" fontId="15" fillId="0" borderId="13" xfId="0" applyFont="1" applyBorder="1" applyAlignment="1">
      <alignment horizontal="center" wrapText="1"/>
    </xf>
    <xf numFmtId="164" fontId="14" fillId="0" borderId="9" xfId="0" applyNumberFormat="1" applyFont="1" applyBorder="1" applyAlignment="1">
      <alignment horizontal="left"/>
    </xf>
    <xf numFmtId="164" fontId="14" fillId="0" borderId="7" xfId="0" applyNumberFormat="1" applyFont="1" applyBorder="1" applyAlignment="1">
      <alignment horizontal="left"/>
    </xf>
    <xf numFmtId="164" fontId="15" fillId="0" borderId="15" xfId="0" applyNumberFormat="1" applyFont="1" applyBorder="1" applyAlignment="1">
      <alignment horizontal="center"/>
    </xf>
    <xf numFmtId="164" fontId="15" fillId="0" borderId="13" xfId="0" applyNumberFormat="1" applyFont="1" applyBorder="1" applyAlignment="1">
      <alignment horizontal="center"/>
    </xf>
    <xf numFmtId="0" fontId="15" fillId="0" borderId="15" xfId="0" applyFont="1" applyBorder="1" applyAlignment="1">
      <alignment horizontal="center"/>
    </xf>
    <xf numFmtId="0" fontId="15" fillId="0" borderId="13" xfId="0" applyFont="1" applyBorder="1" applyAlignment="1">
      <alignment horizontal="center"/>
    </xf>
    <xf numFmtId="0" fontId="13" fillId="2" borderId="18" xfId="0" applyFont="1" applyFill="1" applyBorder="1" applyAlignment="1">
      <alignment horizontal="center"/>
    </xf>
    <xf numFmtId="0" fontId="14" fillId="0" borderId="9" xfId="0" applyFont="1" applyBorder="1" applyAlignment="1">
      <alignment horizontal="left"/>
    </xf>
    <xf numFmtId="0" fontId="14" fillId="0" borderId="7" xfId="0" applyFont="1" applyBorder="1" applyAlignment="1">
      <alignment horizontal="left"/>
    </xf>
    <xf numFmtId="164" fontId="15" fillId="0" borderId="15" xfId="0" applyNumberFormat="1" applyFont="1" applyBorder="1" applyAlignment="1">
      <alignment horizontal="center" wrapText="1"/>
    </xf>
    <xf numFmtId="164" fontId="15" fillId="0" borderId="13" xfId="0" applyNumberFormat="1" applyFont="1" applyBorder="1" applyAlignment="1">
      <alignment horizontal="center" wrapText="1"/>
    </xf>
    <xf numFmtId="44"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44" fontId="6" fillId="0" borderId="12" xfId="1" applyFont="1" applyFill="1" applyBorder="1" applyAlignment="1" applyProtection="1">
      <alignment horizontal="center" vertical="center"/>
    </xf>
    <xf numFmtId="44" fontId="6" fillId="0" borderId="11" xfId="1" applyFont="1" applyFill="1" applyBorder="1" applyAlignment="1" applyProtection="1">
      <alignment horizontal="center" vertical="center"/>
    </xf>
    <xf numFmtId="0" fontId="0" fillId="0" borderId="15"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44" fontId="0" fillId="0" borderId="12" xfId="0" applyNumberFormat="1"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44" fontId="0" fillId="0" borderId="12" xfId="1" applyFont="1" applyFill="1" applyBorder="1" applyAlignment="1" applyProtection="1">
      <alignment horizontal="center" vertical="center"/>
    </xf>
    <xf numFmtId="44" fontId="0" fillId="0" borderId="11" xfId="1" applyFont="1" applyFill="1" applyBorder="1" applyAlignment="1" applyProtection="1">
      <alignment horizontal="center" vertical="center"/>
    </xf>
    <xf numFmtId="44" fontId="0" fillId="4" borderId="12" xfId="1" applyFont="1" applyFill="1" applyBorder="1" applyAlignment="1" applyProtection="1">
      <alignment horizontal="center" vertical="center"/>
      <protection locked="0"/>
    </xf>
    <xf numFmtId="44" fontId="0" fillId="4" borderId="11" xfId="1" applyFont="1" applyFill="1" applyBorder="1" applyAlignment="1" applyProtection="1">
      <alignment horizontal="center" vertical="center"/>
      <protection locked="0"/>
    </xf>
    <xf numFmtId="0" fontId="0" fillId="0" borderId="35" xfId="0" applyBorder="1" applyAlignment="1">
      <alignment horizontal="center" vertical="center" textRotation="90"/>
    </xf>
    <xf numFmtId="0" fontId="0" fillId="0" borderId="16" xfId="0" applyBorder="1" applyAlignment="1">
      <alignment horizontal="center" vertical="center" textRotation="90"/>
    </xf>
    <xf numFmtId="0" fontId="0" fillId="0" borderId="10" xfId="0" applyBorder="1" applyAlignment="1">
      <alignment horizontal="center" vertical="center" textRotation="90"/>
    </xf>
    <xf numFmtId="0" fontId="0" fillId="0" borderId="34" xfId="0" applyBorder="1" applyAlignment="1">
      <alignment horizontal="left" vertical="center" wrapText="1"/>
    </xf>
    <xf numFmtId="0" fontId="0" fillId="0" borderId="33" xfId="0" applyBorder="1" applyAlignment="1">
      <alignment horizontal="left" vertical="center" wrapText="1"/>
    </xf>
    <xf numFmtId="0" fontId="0" fillId="0" borderId="32" xfId="0" applyBorder="1" applyAlignment="1">
      <alignment horizontal="left" vertical="center" wrapText="1"/>
    </xf>
    <xf numFmtId="0" fontId="0" fillId="0" borderId="9"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25" xfId="0" applyBorder="1" applyAlignment="1">
      <alignment horizontal="left" vertical="center" wrapText="1"/>
    </xf>
    <xf numFmtId="0" fontId="0" fillId="0" borderId="24" xfId="0" applyBorder="1" applyAlignment="1">
      <alignment horizontal="left" vertical="center" wrapText="1"/>
    </xf>
    <xf numFmtId="0" fontId="0" fillId="0" borderId="23" xfId="0" applyBorder="1" applyAlignment="1">
      <alignment horizontal="left" vertical="center" wrapText="1"/>
    </xf>
    <xf numFmtId="0" fontId="0" fillId="0" borderId="21" xfId="0"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0" fillId="0" borderId="19" xfId="0" applyBorder="1" applyAlignment="1">
      <alignment horizontal="left" vertical="center" wrapText="1"/>
    </xf>
    <xf numFmtId="0" fontId="0" fillId="0" borderId="18" xfId="0" applyBorder="1" applyAlignment="1">
      <alignment horizontal="left" vertical="center" wrapText="1"/>
    </xf>
    <xf numFmtId="0" fontId="0" fillId="0" borderId="17" xfId="0" applyBorder="1" applyAlignment="1">
      <alignment horizontal="left" vertical="center" wrapText="1"/>
    </xf>
    <xf numFmtId="0" fontId="0" fillId="0" borderId="51" xfId="0" applyBorder="1" applyAlignment="1">
      <alignment horizontal="center" vertical="center" wrapText="1"/>
    </xf>
    <xf numFmtId="0" fontId="0" fillId="0" borderId="48" xfId="0" applyBorder="1" applyAlignment="1">
      <alignment horizontal="center" vertical="center" wrapText="1"/>
    </xf>
    <xf numFmtId="0" fontId="0" fillId="0" borderId="37" xfId="0" applyBorder="1" applyAlignment="1">
      <alignment horizontal="center" vertical="center" wrapText="1"/>
    </xf>
    <xf numFmtId="0" fontId="0" fillId="0" borderId="23" xfId="0" applyBorder="1" applyAlignment="1">
      <alignment horizontal="center" vertical="center" wrapText="1"/>
    </xf>
    <xf numFmtId="0" fontId="0" fillId="0" borderId="46" xfId="0" applyBorder="1" applyAlignment="1">
      <alignment horizontal="center" vertical="center" wrapText="1"/>
    </xf>
    <xf numFmtId="0" fontId="0" fillId="0" borderId="50" xfId="0" applyBorder="1" applyAlignment="1">
      <alignment horizontal="center" vertical="center" wrapText="1"/>
    </xf>
    <xf numFmtId="0" fontId="0" fillId="0" borderId="38" xfId="0" applyBorder="1" applyAlignment="1">
      <alignment horizontal="center" vertical="center" wrapText="1"/>
    </xf>
    <xf numFmtId="0" fontId="0" fillId="5" borderId="41" xfId="0" applyFill="1" applyBorder="1" applyAlignment="1">
      <alignment horizontal="center" vertical="center" wrapText="1"/>
    </xf>
    <xf numFmtId="0" fontId="0" fillId="5" borderId="44" xfId="0" applyFill="1" applyBorder="1" applyAlignment="1">
      <alignment horizontal="center" vertical="center" wrapText="1"/>
    </xf>
    <xf numFmtId="0" fontId="0" fillId="5" borderId="40" xfId="0" applyFill="1" applyBorder="1" applyAlignment="1">
      <alignment horizontal="center" vertical="center" wrapText="1"/>
    </xf>
    <xf numFmtId="0" fontId="0" fillId="0" borderId="45" xfId="0" applyBorder="1" applyAlignment="1">
      <alignment horizontal="center" vertical="center" textRotation="90"/>
    </xf>
    <xf numFmtId="0" fontId="0" fillId="0" borderId="42" xfId="0" applyBorder="1" applyAlignment="1">
      <alignment horizontal="center" vertical="center" textRotation="90"/>
    </xf>
    <xf numFmtId="0" fontId="0" fillId="0" borderId="39" xfId="0" applyBorder="1" applyAlignment="1">
      <alignment horizontal="center" vertical="center" textRotation="90"/>
    </xf>
    <xf numFmtId="0" fontId="4" fillId="0" borderId="0" xfId="0" applyFont="1" applyAlignment="1" applyProtection="1">
      <alignment horizontal="left" indent="1"/>
      <protection locked="0"/>
    </xf>
    <xf numFmtId="0" fontId="0" fillId="6" borderId="0" xfId="0" applyFill="1" applyAlignment="1" applyProtection="1">
      <alignment horizontal="left" indent="1"/>
      <protection locked="0"/>
    </xf>
    <xf numFmtId="0" fontId="0" fillId="6" borderId="28" xfId="0" applyFill="1" applyBorder="1" applyAlignment="1" applyProtection="1">
      <alignment horizontal="left" indent="1"/>
      <protection locked="0"/>
    </xf>
    <xf numFmtId="0" fontId="4" fillId="0" borderId="36" xfId="0" applyFont="1" applyBorder="1" applyAlignment="1" applyProtection="1">
      <alignment horizontal="left" indent="1"/>
      <protection locked="0"/>
    </xf>
    <xf numFmtId="0" fontId="0" fillId="0" borderId="33" xfId="0" applyBorder="1" applyAlignment="1">
      <alignment horizontal="center" wrapText="1"/>
    </xf>
    <xf numFmtId="0" fontId="0" fillId="0" borderId="32" xfId="0" applyBorder="1" applyAlignment="1">
      <alignment horizontal="center" wrapText="1"/>
    </xf>
    <xf numFmtId="0" fontId="0" fillId="0" borderId="52" xfId="0" applyBorder="1" applyAlignment="1">
      <alignment horizontal="center" vertical="center" wrapText="1"/>
    </xf>
    <xf numFmtId="0" fontId="0" fillId="0" borderId="49" xfId="0" applyBorder="1" applyAlignment="1">
      <alignment horizontal="center" vertical="center" wrapText="1"/>
    </xf>
    <xf numFmtId="0" fontId="0" fillId="4" borderId="0" xfId="0" applyFill="1" applyAlignment="1" applyProtection="1">
      <alignment horizontal="left" indent="1"/>
      <protection locked="0"/>
    </xf>
    <xf numFmtId="0" fontId="4" fillId="0" borderId="28" xfId="0" applyFont="1" applyBorder="1" applyAlignment="1" applyProtection="1">
      <alignment horizontal="left" indent="1"/>
      <protection locked="0"/>
    </xf>
    <xf numFmtId="0" fontId="6" fillId="6" borderId="0" xfId="0" applyFont="1" applyFill="1" applyAlignment="1" applyProtection="1">
      <alignment horizontal="left" indent="1"/>
      <protection locked="0"/>
    </xf>
    <xf numFmtId="0" fontId="10" fillId="0" borderId="0" xfId="0" applyFont="1" applyAlignment="1">
      <alignment horizontal="center"/>
    </xf>
    <xf numFmtId="0" fontId="3" fillId="0" borderId="41" xfId="0" applyFont="1" applyBorder="1" applyAlignment="1">
      <alignment horizontal="center"/>
    </xf>
    <xf numFmtId="0" fontId="3" fillId="0" borderId="44" xfId="0" applyFont="1" applyBorder="1" applyAlignment="1">
      <alignment horizontal="center"/>
    </xf>
    <xf numFmtId="0" fontId="3" fillId="0" borderId="40" xfId="0" applyFont="1" applyBorder="1" applyAlignment="1">
      <alignment horizontal="center"/>
    </xf>
    <xf numFmtId="14" fontId="0" fillId="4" borderId="44" xfId="0" applyNumberFormat="1" applyFill="1" applyBorder="1" applyAlignment="1" applyProtection="1">
      <alignment horizontal="left" indent="1"/>
      <protection locked="0"/>
    </xf>
    <xf numFmtId="0" fontId="0" fillId="0" borderId="29" xfId="0" applyBorder="1" applyAlignment="1">
      <alignment horizontal="right"/>
    </xf>
    <xf numFmtId="0" fontId="0" fillId="0" borderId="0" xfId="0" applyAlignment="1">
      <alignment horizontal="right"/>
    </xf>
    <xf numFmtId="0" fontId="0" fillId="4" borderId="28" xfId="0" applyFill="1" applyBorder="1" applyAlignment="1" applyProtection="1">
      <alignment horizontal="left" indent="1"/>
      <protection locked="0"/>
    </xf>
    <xf numFmtId="1" fontId="0" fillId="4" borderId="0" xfId="0" applyNumberFormat="1" applyFill="1" applyAlignment="1" applyProtection="1">
      <alignment horizontal="left" indent="1"/>
      <protection locked="0"/>
    </xf>
    <xf numFmtId="0" fontId="18" fillId="0" borderId="36" xfId="0" applyFont="1" applyBorder="1" applyAlignment="1">
      <alignment horizontal="center"/>
    </xf>
    <xf numFmtId="0" fontId="20" fillId="0" borderId="36" xfId="0" applyFont="1" applyBorder="1" applyAlignment="1">
      <alignment horizontal="center"/>
    </xf>
    <xf numFmtId="0" fontId="10" fillId="0" borderId="36" xfId="0" applyFont="1" applyBorder="1" applyAlignment="1">
      <alignment horizontal="center"/>
    </xf>
    <xf numFmtId="14" fontId="0" fillId="4" borderId="44" xfId="0" applyNumberFormat="1" applyFill="1" applyBorder="1" applyAlignment="1">
      <alignment horizontal="left" indent="1"/>
    </xf>
    <xf numFmtId="0" fontId="0" fillId="4" borderId="0" xfId="0" applyFill="1" applyAlignment="1">
      <alignment horizontal="left" indent="1"/>
    </xf>
    <xf numFmtId="0" fontId="0" fillId="4" borderId="28" xfId="0" applyFill="1" applyBorder="1" applyAlignment="1">
      <alignment horizontal="left" indent="1"/>
    </xf>
    <xf numFmtId="1" fontId="0" fillId="4" borderId="0" xfId="0" applyNumberFormat="1" applyFill="1" applyAlignment="1">
      <alignment horizontal="left" indent="1"/>
    </xf>
    <xf numFmtId="0" fontId="0" fillId="6" borderId="0" xfId="0" applyFill="1" applyAlignment="1">
      <alignment horizontal="left" indent="1"/>
    </xf>
    <xf numFmtId="0" fontId="0" fillId="6" borderId="28" xfId="0" applyFill="1" applyBorder="1" applyAlignment="1">
      <alignment horizontal="left" indent="1"/>
    </xf>
    <xf numFmtId="0" fontId="4" fillId="0" borderId="0" xfId="0" applyFont="1" applyAlignment="1">
      <alignment horizontal="left" indent="1"/>
    </xf>
    <xf numFmtId="0" fontId="4" fillId="0" borderId="28" xfId="0" applyFont="1" applyBorder="1" applyAlignment="1">
      <alignment horizontal="left" indent="1"/>
    </xf>
    <xf numFmtId="0" fontId="6" fillId="6" borderId="0" xfId="0" applyFont="1" applyFill="1" applyAlignment="1">
      <alignment horizontal="left" indent="1"/>
    </xf>
    <xf numFmtId="0" fontId="4" fillId="0" borderId="36" xfId="0" applyFont="1" applyBorder="1" applyAlignment="1">
      <alignment horizontal="left" indent="1"/>
    </xf>
    <xf numFmtId="44" fontId="0" fillId="4" borderId="12" xfId="1" applyFont="1" applyFill="1" applyBorder="1" applyAlignment="1" applyProtection="1">
      <alignment horizontal="center" vertical="center"/>
    </xf>
    <xf numFmtId="44" fontId="0" fillId="4" borderId="11" xfId="1" applyFont="1" applyFill="1" applyBorder="1" applyAlignment="1" applyProtection="1">
      <alignment horizontal="center" vertical="center"/>
    </xf>
    <xf numFmtId="0" fontId="5" fillId="0" borderId="33" xfId="0" applyFont="1" applyBorder="1" applyAlignment="1">
      <alignment horizontal="center"/>
    </xf>
    <xf numFmtId="0" fontId="5" fillId="0" borderId="44" xfId="0" applyFont="1" applyBorder="1" applyAlignment="1">
      <alignment horizontal="center"/>
    </xf>
    <xf numFmtId="0" fontId="5" fillId="0" borderId="18" xfId="0" applyFont="1" applyBorder="1" applyAlignment="1">
      <alignment horizontal="center"/>
    </xf>
    <xf numFmtId="0" fontId="5" fillId="0" borderId="44" xfId="0" applyFont="1" applyBorder="1" applyAlignment="1">
      <alignment horizontal="left" wrapText="1"/>
    </xf>
    <xf numFmtId="2" fontId="0" fillId="0" borderId="0" xfId="0" applyNumberFormat="1" applyAlignment="1">
      <alignment horizontal="center" vertical="center"/>
    </xf>
    <xf numFmtId="0" fontId="5" fillId="0" borderId="24" xfId="0" applyFont="1" applyBorder="1" applyAlignment="1">
      <alignment horizontal="center"/>
    </xf>
    <xf numFmtId="0" fontId="5" fillId="0" borderId="0" xfId="0" applyFont="1" applyAlignment="1">
      <alignment horizontal="center"/>
    </xf>
    <xf numFmtId="2" fontId="0" fillId="0" borderId="36" xfId="0" applyNumberFormat="1" applyBorder="1" applyAlignment="1">
      <alignment horizontal="center" vertical="center"/>
    </xf>
    <xf numFmtId="0" fontId="0" fillId="0" borderId="0" xfId="0" applyAlignment="1">
      <alignment horizontal="center"/>
    </xf>
    <xf numFmtId="0" fontId="0" fillId="0" borderId="36" xfId="0" applyBorder="1" applyAlignment="1">
      <alignment horizontal="center"/>
    </xf>
    <xf numFmtId="2" fontId="0" fillId="0" borderId="24" xfId="0" applyNumberFormat="1" applyBorder="1" applyAlignment="1">
      <alignment horizontal="center"/>
    </xf>
    <xf numFmtId="0" fontId="5" fillId="0" borderId="18" xfId="0" applyFont="1" applyBorder="1" applyAlignment="1">
      <alignment horizontal="center" wrapText="1"/>
    </xf>
    <xf numFmtId="2" fontId="0" fillId="0" borderId="36" xfId="0" applyNumberFormat="1" applyBorder="1" applyAlignment="1">
      <alignment horizontal="center"/>
    </xf>
    <xf numFmtId="2" fontId="0" fillId="0" borderId="0" xfId="0" applyNumberFormat="1" applyAlignment="1">
      <alignment horizontal="center"/>
    </xf>
  </cellXfs>
  <cellStyles count="3">
    <cellStyle name="Currency" xfId="1" builtinId="4"/>
    <cellStyle name="Hyperlink" xfId="2" builtinId="8"/>
    <cellStyle name="Normal" xfId="0" builtinId="0"/>
  </cellStyles>
  <dxfs count="8">
    <dxf>
      <font>
        <color rgb="FF9C0006"/>
      </font>
      <fill>
        <patternFill>
          <bgColor rgb="FFFFC7CE"/>
        </patternFill>
      </fill>
    </dxf>
    <dxf>
      <font>
        <color theme="1"/>
      </font>
      <fill>
        <patternFill>
          <bgColor rgb="FFFFFF99"/>
        </patternFill>
      </fill>
    </dxf>
    <dxf>
      <font>
        <color theme="1"/>
      </font>
      <fill>
        <patternFill>
          <bgColor rgb="FFFFFF99"/>
        </patternFill>
      </fill>
    </dxf>
    <dxf>
      <font>
        <color theme="1"/>
      </font>
      <fill>
        <patternFill>
          <bgColor rgb="FFFFFF99"/>
        </patternFill>
      </fill>
    </dxf>
    <dxf>
      <font>
        <color rgb="FF9C0006"/>
      </font>
      <fill>
        <patternFill>
          <bgColor rgb="FFFFC7CE"/>
        </patternFill>
      </fill>
    </dxf>
    <dxf>
      <font>
        <color theme="1"/>
      </font>
      <fill>
        <patternFill>
          <bgColor rgb="FFFFFF99"/>
        </patternFill>
      </fill>
    </dxf>
    <dxf>
      <font>
        <color theme="1"/>
      </font>
      <fill>
        <patternFill>
          <bgColor rgb="FFFFFF99"/>
        </patternFill>
      </fill>
    </dxf>
    <dxf>
      <font>
        <color theme="1"/>
      </font>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11</xdr:col>
      <xdr:colOff>0</xdr:colOff>
      <xdr:row>1</xdr:row>
      <xdr:rowOff>154080</xdr:rowOff>
    </xdr:from>
    <xdr:ext cx="1166246" cy="454959"/>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8600" y="344580"/>
          <a:ext cx="1166246" cy="454959"/>
        </a:xfrm>
        <a:prstGeom prst="rect">
          <a:avLst/>
        </a:prstGeom>
      </xdr:spPr>
    </xdr:pic>
    <xdr:clientData/>
  </xdr:oneCellAnchor>
  <xdr:oneCellAnchor>
    <xdr:from>
      <xdr:col>1</xdr:col>
      <xdr:colOff>190499</xdr:colOff>
      <xdr:row>1</xdr:row>
      <xdr:rowOff>227191</xdr:rowOff>
    </xdr:from>
    <xdr:ext cx="497634" cy="457200"/>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6239" y="410071"/>
          <a:ext cx="497634" cy="4572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11</xdr:col>
      <xdr:colOff>0</xdr:colOff>
      <xdr:row>1</xdr:row>
      <xdr:rowOff>154080</xdr:rowOff>
    </xdr:from>
    <xdr:ext cx="1166246" cy="454959"/>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5600" y="344580"/>
          <a:ext cx="1166246" cy="454959"/>
        </a:xfrm>
        <a:prstGeom prst="rect">
          <a:avLst/>
        </a:prstGeom>
      </xdr:spPr>
    </xdr:pic>
    <xdr:clientData/>
  </xdr:oneCellAnchor>
  <xdr:oneCellAnchor>
    <xdr:from>
      <xdr:col>1</xdr:col>
      <xdr:colOff>190499</xdr:colOff>
      <xdr:row>1</xdr:row>
      <xdr:rowOff>227191</xdr:rowOff>
    </xdr:from>
    <xdr:ext cx="497634" cy="45720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6239" y="410071"/>
          <a:ext cx="497634" cy="45720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go.unl.edu/g151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0"/>
  <sheetViews>
    <sheetView showGridLines="0" showRowColHeaders="0" tabSelected="1" workbookViewId="0">
      <selection activeCell="B2" sqref="B2:C2"/>
    </sheetView>
  </sheetViews>
  <sheetFormatPr defaultRowHeight="15" x14ac:dyDescent="0.25"/>
  <cols>
    <col min="1" max="1" width="4" customWidth="1"/>
    <col min="2" max="2" width="9.5703125" customWidth="1"/>
    <col min="3" max="3" width="106.42578125" customWidth="1"/>
    <col min="4" max="4" width="4" customWidth="1"/>
  </cols>
  <sheetData>
    <row r="1" spans="1:4" x14ac:dyDescent="0.25">
      <c r="A1" s="99"/>
      <c r="B1" s="127"/>
      <c r="C1" s="127"/>
      <c r="D1" s="99"/>
    </row>
    <row r="2" spans="1:4" ht="16.5" thickBot="1" x14ac:dyDescent="0.3">
      <c r="A2" s="99"/>
      <c r="B2" s="128" t="s">
        <v>108</v>
      </c>
      <c r="C2" s="129"/>
      <c r="D2" s="99"/>
    </row>
    <row r="3" spans="1:4" ht="90" x14ac:dyDescent="0.25">
      <c r="A3" s="99"/>
      <c r="B3" s="100"/>
      <c r="C3" s="101" t="s">
        <v>109</v>
      </c>
      <c r="D3" s="99"/>
    </row>
    <row r="4" spans="1:4" x14ac:dyDescent="0.25">
      <c r="A4" s="99"/>
      <c r="B4" s="130"/>
      <c r="C4" s="131"/>
      <c r="D4" s="99"/>
    </row>
    <row r="5" spans="1:4" ht="16.5" thickBot="1" x14ac:dyDescent="0.3">
      <c r="A5" s="99"/>
      <c r="B5" s="128" t="s">
        <v>81</v>
      </c>
      <c r="C5" s="129"/>
      <c r="D5" s="99"/>
    </row>
    <row r="6" spans="1:4" ht="138" x14ac:dyDescent="0.25">
      <c r="A6" s="99"/>
      <c r="B6" s="100"/>
      <c r="C6" s="101" t="s">
        <v>110</v>
      </c>
      <c r="D6" s="99"/>
    </row>
    <row r="7" spans="1:4" x14ac:dyDescent="0.25">
      <c r="A7" s="99"/>
      <c r="B7" s="100"/>
      <c r="C7" s="106" t="s">
        <v>111</v>
      </c>
      <c r="D7" s="99"/>
    </row>
    <row r="8" spans="1:4" x14ac:dyDescent="0.25">
      <c r="A8" s="99"/>
      <c r="B8" s="130"/>
      <c r="C8" s="131"/>
      <c r="D8" s="99"/>
    </row>
    <row r="9" spans="1:4" ht="16.5" thickBot="1" x14ac:dyDescent="0.3">
      <c r="A9" s="99"/>
      <c r="B9" s="121" t="s">
        <v>46</v>
      </c>
      <c r="C9" s="122"/>
      <c r="D9" s="99"/>
    </row>
    <row r="10" spans="1:4" ht="43.9" customHeight="1" x14ac:dyDescent="0.25">
      <c r="A10" s="99"/>
      <c r="B10" s="102"/>
      <c r="C10" s="103" t="s">
        <v>185</v>
      </c>
      <c r="D10" s="99"/>
    </row>
    <row r="11" spans="1:4" x14ac:dyDescent="0.25">
      <c r="A11" s="99"/>
      <c r="B11" s="119"/>
      <c r="C11" s="120"/>
      <c r="D11" s="99"/>
    </row>
    <row r="12" spans="1:4" ht="16.5" thickBot="1" x14ac:dyDescent="0.3">
      <c r="A12" s="99"/>
      <c r="B12" s="121" t="s">
        <v>112</v>
      </c>
      <c r="C12" s="122"/>
      <c r="D12" s="99"/>
    </row>
    <row r="13" spans="1:4" ht="128.25" x14ac:dyDescent="0.25">
      <c r="A13" s="99"/>
      <c r="B13" s="102"/>
      <c r="C13" s="103" t="s">
        <v>120</v>
      </c>
      <c r="D13" s="99"/>
    </row>
    <row r="14" spans="1:4" x14ac:dyDescent="0.25">
      <c r="A14" s="99"/>
      <c r="B14" s="123"/>
      <c r="C14" s="124"/>
      <c r="D14" s="99"/>
    </row>
    <row r="15" spans="1:4" ht="16.5" thickBot="1" x14ac:dyDescent="0.3">
      <c r="A15" s="99"/>
      <c r="B15" s="121" t="s">
        <v>17</v>
      </c>
      <c r="C15" s="122"/>
      <c r="D15" s="99"/>
    </row>
    <row r="16" spans="1:4" ht="75" x14ac:dyDescent="0.25">
      <c r="A16" s="99"/>
      <c r="B16" s="102"/>
      <c r="C16" s="101" t="s">
        <v>113</v>
      </c>
      <c r="D16" s="99"/>
    </row>
    <row r="17" spans="1:4" x14ac:dyDescent="0.25">
      <c r="A17" s="99"/>
      <c r="B17" s="125"/>
      <c r="C17" s="126"/>
      <c r="D17" s="99"/>
    </row>
    <row r="18" spans="1:4" ht="16.5" thickBot="1" x14ac:dyDescent="0.3">
      <c r="A18" s="99"/>
      <c r="B18" s="121" t="s">
        <v>1</v>
      </c>
      <c r="C18" s="122"/>
      <c r="D18" s="99"/>
    </row>
    <row r="19" spans="1:4" x14ac:dyDescent="0.25">
      <c r="A19" s="99"/>
      <c r="B19" s="104"/>
      <c r="C19" s="105" t="s">
        <v>114</v>
      </c>
      <c r="D19" s="99"/>
    </row>
    <row r="20" spans="1:4" x14ac:dyDescent="0.25">
      <c r="A20" s="99"/>
      <c r="B20" s="118"/>
      <c r="C20" s="118"/>
      <c r="D20" s="99"/>
    </row>
  </sheetData>
  <sheetProtection password="ABFA" sheet="1" objects="1" scenarios="1"/>
  <mergeCells count="13">
    <mergeCell ref="B9:C9"/>
    <mergeCell ref="B1:C1"/>
    <mergeCell ref="B2:C2"/>
    <mergeCell ref="B4:C4"/>
    <mergeCell ref="B5:C5"/>
    <mergeCell ref="B8:C8"/>
    <mergeCell ref="B20:C20"/>
    <mergeCell ref="B11:C11"/>
    <mergeCell ref="B12:C12"/>
    <mergeCell ref="B14:C14"/>
    <mergeCell ref="B15:C15"/>
    <mergeCell ref="B17:C17"/>
    <mergeCell ref="B18:C18"/>
  </mergeCells>
  <hyperlinks>
    <hyperlink ref="C7"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38"/>
  <sheetViews>
    <sheetView showGridLines="0" showRowColHeaders="0" zoomScaleNormal="100" workbookViewId="0">
      <selection activeCell="H28" sqref="H28"/>
    </sheetView>
  </sheetViews>
  <sheetFormatPr defaultColWidth="0" defaultRowHeight="0" customHeight="1" zeroHeight="1" x14ac:dyDescent="0.25"/>
  <cols>
    <col min="1" max="1" width="3" style="1" customWidth="1"/>
    <col min="2" max="2" width="4.28515625" customWidth="1"/>
    <col min="3" max="3" width="13" customWidth="1"/>
    <col min="4" max="4" width="6.7109375" customWidth="1"/>
    <col min="5" max="5" width="9.42578125" bestFit="1" customWidth="1"/>
    <col min="6" max="6" width="23.140625" bestFit="1" customWidth="1"/>
    <col min="7" max="9" width="11.7109375" style="2" customWidth="1"/>
    <col min="10" max="10" width="13.140625" style="2" bestFit="1" customWidth="1"/>
    <col min="11" max="13" width="9.85546875" style="2" customWidth="1"/>
    <col min="14" max="14" width="3" style="1" customWidth="1"/>
    <col min="15" max="15" width="26.28515625" hidden="1" customWidth="1"/>
    <col min="16" max="16" width="11" hidden="1" customWidth="1"/>
    <col min="17" max="18" width="16.28515625" hidden="1" customWidth="1"/>
    <col min="19" max="19" width="9.5703125" hidden="1" customWidth="1"/>
    <col min="20" max="20" width="10.5703125" hidden="1" customWidth="1"/>
    <col min="21" max="21" width="5.28515625" hidden="1" customWidth="1"/>
    <col min="22" max="16384" width="9.140625" hidden="1"/>
  </cols>
  <sheetData>
    <row r="1" spans="1:21" s="1" customFormat="1" ht="15" x14ac:dyDescent="0.25">
      <c r="G1" s="3"/>
      <c r="H1" s="3"/>
      <c r="I1" s="3"/>
      <c r="J1" s="3"/>
      <c r="K1" s="3"/>
      <c r="L1" s="3"/>
      <c r="M1" s="3"/>
    </row>
    <row r="2" spans="1:21" ht="36" x14ac:dyDescent="0.55000000000000004">
      <c r="B2" s="192" t="s">
        <v>84</v>
      </c>
      <c r="C2" s="192"/>
      <c r="D2" s="192"/>
      <c r="E2" s="192"/>
      <c r="F2" s="192"/>
      <c r="G2" s="192"/>
      <c r="H2" s="192"/>
      <c r="I2" s="192"/>
      <c r="J2" s="192"/>
      <c r="K2" s="192"/>
      <c r="L2" s="192"/>
      <c r="M2" s="192"/>
    </row>
    <row r="3" spans="1:21" ht="36" x14ac:dyDescent="0.55000000000000004">
      <c r="B3" s="192" t="s">
        <v>83</v>
      </c>
      <c r="C3" s="192"/>
      <c r="D3" s="192"/>
      <c r="E3" s="192"/>
      <c r="F3" s="192"/>
      <c r="G3" s="192"/>
      <c r="H3" s="192"/>
      <c r="I3" s="192"/>
      <c r="J3" s="192"/>
      <c r="K3" s="192"/>
      <c r="L3" s="192"/>
      <c r="M3" s="192"/>
    </row>
    <row r="4" spans="1:21" ht="16.5" thickBot="1" x14ac:dyDescent="0.3">
      <c r="B4" s="201" t="s">
        <v>121</v>
      </c>
      <c r="C4" s="202"/>
      <c r="D4" s="202"/>
      <c r="E4" s="202"/>
      <c r="F4" s="202"/>
      <c r="G4" s="202"/>
      <c r="H4" s="202"/>
      <c r="I4" s="202"/>
      <c r="J4" s="202"/>
      <c r="K4" s="202"/>
      <c r="L4" s="202"/>
      <c r="M4" s="202"/>
    </row>
    <row r="5" spans="1:21" ht="15" customHeight="1" x14ac:dyDescent="0.25">
      <c r="B5" s="193" t="s">
        <v>81</v>
      </c>
      <c r="C5" s="194"/>
      <c r="D5" s="194"/>
      <c r="E5" s="194"/>
      <c r="F5" s="195"/>
      <c r="G5" s="77"/>
      <c r="H5" s="76" t="s">
        <v>80</v>
      </c>
      <c r="I5" s="196"/>
      <c r="J5" s="196"/>
      <c r="K5" s="196"/>
      <c r="L5" s="196"/>
      <c r="M5" s="75"/>
      <c r="O5" s="68" t="s">
        <v>62</v>
      </c>
      <c r="Q5" s="69"/>
    </row>
    <row r="6" spans="1:21" ht="18" customHeight="1" thickBot="1" x14ac:dyDescent="0.3">
      <c r="B6" s="197" t="s">
        <v>79</v>
      </c>
      <c r="C6" s="198"/>
      <c r="D6" s="189"/>
      <c r="E6" s="189"/>
      <c r="F6" s="199"/>
      <c r="G6" s="74"/>
      <c r="H6" s="73" t="s">
        <v>77</v>
      </c>
      <c r="I6" s="200"/>
      <c r="J6" s="200"/>
      <c r="K6" s="200"/>
      <c r="L6" s="200"/>
      <c r="M6" s="65"/>
      <c r="O6" s="70" t="s">
        <v>76</v>
      </c>
      <c r="Q6" s="69"/>
    </row>
    <row r="7" spans="1:21" ht="15" x14ac:dyDescent="0.25">
      <c r="B7" s="60"/>
      <c r="C7" s="59" t="s">
        <v>75</v>
      </c>
      <c r="D7" s="182"/>
      <c r="E7" s="182"/>
      <c r="F7" s="183"/>
      <c r="G7" s="66"/>
      <c r="H7" s="59" t="s">
        <v>74</v>
      </c>
      <c r="I7" s="189"/>
      <c r="J7" s="189"/>
      <c r="K7" s="189"/>
      <c r="L7" s="189"/>
      <c r="M7" s="72"/>
      <c r="O7" s="68" t="s">
        <v>72</v>
      </c>
      <c r="Q7" s="69"/>
    </row>
    <row r="8" spans="1:21" ht="15.75" thickBot="1" x14ac:dyDescent="0.3">
      <c r="B8" s="60"/>
      <c r="C8" s="59" t="str">
        <f>IF(D7=O9,"Continuous Corn?","")</f>
        <v/>
      </c>
      <c r="D8" s="181"/>
      <c r="E8" s="181"/>
      <c r="F8" s="190"/>
      <c r="G8" s="66"/>
      <c r="H8" s="59" t="s">
        <v>71</v>
      </c>
      <c r="I8" s="191"/>
      <c r="J8" s="191"/>
      <c r="K8" s="191"/>
      <c r="L8" s="191"/>
      <c r="M8" s="71"/>
      <c r="O8" s="70" t="s">
        <v>69</v>
      </c>
      <c r="Q8" s="69"/>
    </row>
    <row r="9" spans="1:21" s="15" customFormat="1" ht="15" x14ac:dyDescent="0.25">
      <c r="A9" s="1"/>
      <c r="B9" s="60"/>
      <c r="C9" s="59" t="s">
        <v>70</v>
      </c>
      <c r="D9" s="182"/>
      <c r="E9" s="182"/>
      <c r="F9" s="183"/>
      <c r="G9" s="66"/>
      <c r="H9" s="59" t="s">
        <v>68</v>
      </c>
      <c r="I9" s="191"/>
      <c r="J9" s="191"/>
      <c r="K9" s="191"/>
      <c r="L9" s="191"/>
      <c r="M9" s="65"/>
      <c r="N9" s="1"/>
      <c r="O9" s="68" t="s">
        <v>67</v>
      </c>
      <c r="Q9" s="61"/>
    </row>
    <row r="10" spans="1:21" s="15" customFormat="1" ht="18" x14ac:dyDescent="0.35">
      <c r="A10" s="8"/>
      <c r="B10" s="60"/>
      <c r="C10" s="59" t="s">
        <v>66</v>
      </c>
      <c r="D10" s="78"/>
      <c r="E10" t="s">
        <v>65</v>
      </c>
      <c r="F10" s="67"/>
      <c r="G10" s="66"/>
      <c r="H10" s="59" t="str">
        <f>IF(OR(O27=S16,O27=T16),"Sprinkler irrigated?","")</f>
        <v/>
      </c>
      <c r="I10" s="181"/>
      <c r="J10" s="181"/>
      <c r="K10" s="181"/>
      <c r="L10" s="181"/>
      <c r="M10" s="65"/>
      <c r="N10" s="8"/>
      <c r="O10" s="43" t="s">
        <v>64</v>
      </c>
      <c r="Q10" s="61"/>
    </row>
    <row r="11" spans="1:21" s="15" customFormat="1" ht="15.75" thickBot="1" x14ac:dyDescent="0.3">
      <c r="A11" s="8"/>
      <c r="B11" s="60"/>
      <c r="C11" s="59" t="s">
        <v>63</v>
      </c>
      <c r="D11" s="182"/>
      <c r="E11" s="182"/>
      <c r="F11" s="183"/>
      <c r="G11" s="64"/>
      <c r="H11" s="63" t="str">
        <f>IF(OR(O27=S16,O27=T16),"Sidedressed?","")</f>
        <v/>
      </c>
      <c r="I11" s="184"/>
      <c r="J11" s="184"/>
      <c r="K11" s="184"/>
      <c r="L11" s="184"/>
      <c r="M11" s="62"/>
      <c r="N11" s="8"/>
      <c r="O11" s="43" t="s">
        <v>61</v>
      </c>
      <c r="Q11" s="61"/>
    </row>
    <row r="12" spans="1:21" s="15" customFormat="1" ht="15.75" thickBot="1" x14ac:dyDescent="0.3">
      <c r="A12" s="8"/>
      <c r="B12" s="60"/>
      <c r="C12" s="59" t="s">
        <v>60</v>
      </c>
      <c r="D12" s="78"/>
      <c r="E12" t="s">
        <v>48</v>
      </c>
      <c r="F12" s="57"/>
      <c r="G12" s="185" t="s">
        <v>59</v>
      </c>
      <c r="H12" s="185"/>
      <c r="I12" s="186"/>
      <c r="J12" s="187" t="s">
        <v>58</v>
      </c>
      <c r="K12" s="187" t="s">
        <v>57</v>
      </c>
      <c r="L12" s="187" t="s">
        <v>56</v>
      </c>
      <c r="M12" s="168" t="s">
        <v>55</v>
      </c>
      <c r="N12" s="8"/>
      <c r="O12" s="16" t="s">
        <v>54</v>
      </c>
      <c r="Q12" s="61"/>
    </row>
    <row r="13" spans="1:21" s="15" customFormat="1" ht="15" x14ac:dyDescent="0.25">
      <c r="A13" s="8"/>
      <c r="B13" s="60"/>
      <c r="C13" s="59" t="s">
        <v>53</v>
      </c>
      <c r="D13" s="78"/>
      <c r="E13" t="s">
        <v>48</v>
      </c>
      <c r="F13" s="57"/>
      <c r="G13" s="171" t="s">
        <v>52</v>
      </c>
      <c r="H13" s="173" t="s">
        <v>51</v>
      </c>
      <c r="I13" s="173" t="s">
        <v>50</v>
      </c>
      <c r="J13" s="188"/>
      <c r="K13" s="188"/>
      <c r="L13" s="188"/>
      <c r="M13" s="169"/>
      <c r="N13" s="8"/>
      <c r="O13" s="56" t="s">
        <v>38</v>
      </c>
    </row>
    <row r="14" spans="1:21" s="15" customFormat="1" ht="15.75" thickBot="1" x14ac:dyDescent="0.3">
      <c r="A14" s="8"/>
      <c r="B14" s="55"/>
      <c r="C14" s="54" t="s">
        <v>49</v>
      </c>
      <c r="D14" s="79"/>
      <c r="E14" s="52" t="s">
        <v>48</v>
      </c>
      <c r="F14" s="51"/>
      <c r="G14" s="172"/>
      <c r="H14" s="174"/>
      <c r="I14" s="174"/>
      <c r="J14" s="174"/>
      <c r="K14" s="174"/>
      <c r="L14" s="174"/>
      <c r="M14" s="170"/>
      <c r="N14" s="8"/>
      <c r="O14" s="43" t="s">
        <v>47</v>
      </c>
    </row>
    <row r="15" spans="1:21" s="15" customFormat="1" ht="40.15" customHeight="1" x14ac:dyDescent="0.25">
      <c r="A15" s="8"/>
      <c r="B15" s="178" t="s">
        <v>46</v>
      </c>
      <c r="C15" s="153" t="s">
        <v>177</v>
      </c>
      <c r="D15" s="154"/>
      <c r="E15" s="154"/>
      <c r="F15" s="155"/>
      <c r="G15" s="80"/>
      <c r="H15" s="80"/>
      <c r="I15" s="80"/>
      <c r="J15" s="80"/>
      <c r="K15" s="80"/>
      <c r="L15" s="80"/>
      <c r="M15" s="81"/>
      <c r="N15" s="8"/>
      <c r="O15" s="43" t="s">
        <v>32</v>
      </c>
      <c r="R15" s="175" t="s">
        <v>44</v>
      </c>
      <c r="S15" s="176"/>
      <c r="T15" s="176"/>
      <c r="U15" s="177"/>
    </row>
    <row r="16" spans="1:21" s="15" customFormat="1" ht="35.1" customHeight="1" x14ac:dyDescent="0.25">
      <c r="A16" s="8"/>
      <c r="B16" s="179"/>
      <c r="C16" s="140" t="s">
        <v>179</v>
      </c>
      <c r="D16" s="141"/>
      <c r="E16" s="141"/>
      <c r="F16" s="142"/>
      <c r="G16" s="48" t="e">
        <f>IF(O27=S16,VLOOKUP(I9,R17:U22,2,FALSE),IF(O27=T16,VLOOKUP(I9,R17:U22,3,FALSE),IF(O27=U16,VLOOKUP(I9,R17:U22,4,FALSE),"")))</f>
        <v>#N/A</v>
      </c>
      <c r="H16" s="48" t="e">
        <f>VLOOKUP(I8,O19:P26,2,FALSE)</f>
        <v>#N/A</v>
      </c>
      <c r="I16" s="22"/>
      <c r="J16" s="33">
        <v>1</v>
      </c>
      <c r="K16" s="33">
        <v>1</v>
      </c>
      <c r="L16" s="33">
        <v>1</v>
      </c>
      <c r="M16" s="32">
        <v>1</v>
      </c>
      <c r="N16" s="8"/>
      <c r="O16" s="43" t="s">
        <v>29</v>
      </c>
      <c r="R16" s="24"/>
      <c r="S16" s="34" t="s">
        <v>42</v>
      </c>
      <c r="T16" s="34" t="s">
        <v>41</v>
      </c>
      <c r="U16" s="23" t="s">
        <v>40</v>
      </c>
    </row>
    <row r="17" spans="1:21" s="15" customFormat="1" ht="35.1" customHeight="1" x14ac:dyDescent="0.25">
      <c r="A17" s="8"/>
      <c r="B17" s="179"/>
      <c r="C17" s="140" t="s">
        <v>39</v>
      </c>
      <c r="D17" s="141"/>
      <c r="E17" s="141"/>
      <c r="F17" s="142"/>
      <c r="G17" s="47" t="e">
        <f>G15*G16</f>
        <v>#N/A</v>
      </c>
      <c r="H17" s="47" t="e">
        <f>H15*H16</f>
        <v>#N/A</v>
      </c>
      <c r="I17" s="47" t="e">
        <f>H17+G17</f>
        <v>#N/A</v>
      </c>
      <c r="J17" s="47">
        <f>J15*J16</f>
        <v>0</v>
      </c>
      <c r="K17" s="47">
        <f>K15*K16</f>
        <v>0</v>
      </c>
      <c r="L17" s="47">
        <f>L15*L16</f>
        <v>0</v>
      </c>
      <c r="M17" s="46">
        <f>M15*M16</f>
        <v>0</v>
      </c>
      <c r="N17" s="8"/>
      <c r="O17" s="43" t="s">
        <v>25</v>
      </c>
      <c r="R17" s="24" t="s">
        <v>38</v>
      </c>
      <c r="S17" s="34">
        <f>IF(AND(H11="Sidedressed?",I11=O7),1,IF(AND(H10="Sprinkler irrigated?",I10=O7),0.5,0))</f>
        <v>0</v>
      </c>
      <c r="T17" s="34">
        <f>IF(AND(H11="Sidedressed?",I11=O7),1,IF(AND(H10="Sprinkler irrigated?",I10=O7),0.5,0))</f>
        <v>0</v>
      </c>
      <c r="U17" s="23">
        <v>0</v>
      </c>
    </row>
    <row r="18" spans="1:21" s="15" customFormat="1" ht="39.6" customHeight="1" thickBot="1" x14ac:dyDescent="0.3">
      <c r="A18" s="8"/>
      <c r="B18" s="179"/>
      <c r="C18" s="140" t="s">
        <v>178</v>
      </c>
      <c r="D18" s="141"/>
      <c r="E18" s="141"/>
      <c r="F18" s="142"/>
      <c r="G18" s="22"/>
      <c r="H18" s="22"/>
      <c r="I18" s="82"/>
      <c r="J18" s="82"/>
      <c r="K18" s="82"/>
      <c r="L18" s="82"/>
      <c r="M18" s="83"/>
      <c r="N18" s="8"/>
      <c r="O18" s="43" t="s">
        <v>22</v>
      </c>
      <c r="P18" s="42" t="s">
        <v>36</v>
      </c>
      <c r="R18" s="24" t="s">
        <v>35</v>
      </c>
      <c r="S18" s="34">
        <v>0.95</v>
      </c>
      <c r="T18" s="34">
        <v>0.95</v>
      </c>
      <c r="U18" s="23">
        <v>0.95</v>
      </c>
    </row>
    <row r="19" spans="1:21" s="15" customFormat="1" ht="35.1" customHeight="1" x14ac:dyDescent="0.25">
      <c r="A19" s="8"/>
      <c r="B19" s="179"/>
      <c r="C19" s="140" t="s">
        <v>34</v>
      </c>
      <c r="D19" s="141"/>
      <c r="E19" s="141"/>
      <c r="F19" s="142"/>
      <c r="G19" s="22"/>
      <c r="H19" s="22"/>
      <c r="I19" s="47" t="e">
        <f>I18/I17</f>
        <v>#N/A</v>
      </c>
      <c r="J19" s="22"/>
      <c r="K19" s="22"/>
      <c r="L19" s="22"/>
      <c r="M19" s="41"/>
      <c r="N19" s="8"/>
      <c r="O19" s="40" t="s">
        <v>33</v>
      </c>
      <c r="P19" s="39">
        <v>0.25</v>
      </c>
      <c r="R19" s="24" t="s">
        <v>32</v>
      </c>
      <c r="S19" s="34">
        <v>0.7</v>
      </c>
      <c r="T19" s="34">
        <v>0.7</v>
      </c>
      <c r="U19" s="23">
        <v>0.5</v>
      </c>
    </row>
    <row r="20" spans="1:21" s="15" customFormat="1" ht="35.1" customHeight="1" thickBot="1" x14ac:dyDescent="0.3">
      <c r="A20" s="8"/>
      <c r="B20" s="180"/>
      <c r="C20" s="156" t="s">
        <v>31</v>
      </c>
      <c r="D20" s="157"/>
      <c r="E20" s="157"/>
      <c r="F20" s="158"/>
      <c r="G20" s="38"/>
      <c r="H20" s="38"/>
      <c r="I20" s="109"/>
      <c r="J20" s="38"/>
      <c r="K20" s="38"/>
      <c r="L20" s="38"/>
      <c r="M20" s="37"/>
      <c r="N20" s="8"/>
      <c r="O20" s="24" t="s">
        <v>30</v>
      </c>
      <c r="P20" s="23">
        <v>0.35</v>
      </c>
      <c r="R20" s="24" t="s">
        <v>29</v>
      </c>
      <c r="S20" s="34">
        <v>0.5</v>
      </c>
      <c r="T20" s="34">
        <v>0.55000000000000004</v>
      </c>
      <c r="U20" s="23">
        <v>0.25</v>
      </c>
    </row>
    <row r="21" spans="1:21" s="15" customFormat="1" ht="35.1" customHeight="1" x14ac:dyDescent="0.25">
      <c r="A21" s="8"/>
      <c r="B21" s="150" t="s">
        <v>28</v>
      </c>
      <c r="C21" s="153" t="s">
        <v>27</v>
      </c>
      <c r="D21" s="154"/>
      <c r="E21" s="154"/>
      <c r="F21" s="155"/>
      <c r="G21" s="27"/>
      <c r="H21" s="27"/>
      <c r="I21" s="36" t="e">
        <f>I17*$I20</f>
        <v>#N/A</v>
      </c>
      <c r="J21" s="36">
        <f>ROUND(J17*$I20,0)</f>
        <v>0</v>
      </c>
      <c r="K21" s="36">
        <f>ROUND(K17*$I20,0)</f>
        <v>0</v>
      </c>
      <c r="L21" s="36">
        <f>ROUND(L17*$I20,0)</f>
        <v>0</v>
      </c>
      <c r="M21" s="35">
        <f>ROUND(M17*$I20,0)</f>
        <v>0</v>
      </c>
      <c r="N21" s="8"/>
      <c r="O21" s="24" t="s">
        <v>26</v>
      </c>
      <c r="P21" s="23">
        <v>0.15</v>
      </c>
      <c r="R21" s="24" t="s">
        <v>25</v>
      </c>
      <c r="S21" s="34">
        <v>0.25</v>
      </c>
      <c r="T21" s="34">
        <v>0.45</v>
      </c>
      <c r="U21" s="23">
        <v>0.15</v>
      </c>
    </row>
    <row r="22" spans="1:21" s="15" customFormat="1" ht="35.1" customHeight="1" thickBot="1" x14ac:dyDescent="0.3">
      <c r="A22" s="8"/>
      <c r="B22" s="151"/>
      <c r="C22" s="140" t="s">
        <v>24</v>
      </c>
      <c r="D22" s="141"/>
      <c r="E22" s="141"/>
      <c r="F22" s="142"/>
      <c r="G22" s="22"/>
      <c r="H22" s="22"/>
      <c r="I22" s="22"/>
      <c r="J22" s="33">
        <f>J18*4</f>
        <v>0</v>
      </c>
      <c r="K22" s="33">
        <f>K18*4</f>
        <v>0</v>
      </c>
      <c r="L22" s="33">
        <f>L18*4</f>
        <v>0</v>
      </c>
      <c r="M22" s="32">
        <f>IF(M18*4&gt;5,5,M18*4)</f>
        <v>0</v>
      </c>
      <c r="N22" s="8"/>
      <c r="O22" s="24" t="s">
        <v>23</v>
      </c>
      <c r="P22" s="23">
        <v>0.45</v>
      </c>
      <c r="R22" s="19" t="s">
        <v>22</v>
      </c>
      <c r="S22" s="31">
        <v>0</v>
      </c>
      <c r="T22" s="31">
        <v>0.4</v>
      </c>
      <c r="U22" s="18">
        <v>0</v>
      </c>
    </row>
    <row r="23" spans="1:21" s="15" customFormat="1" ht="35.1" customHeight="1" x14ac:dyDescent="0.25">
      <c r="A23" s="8"/>
      <c r="B23" s="151"/>
      <c r="C23" s="140" t="s">
        <v>21</v>
      </c>
      <c r="D23" s="141"/>
      <c r="E23" s="141"/>
      <c r="F23" s="142"/>
      <c r="G23" s="22"/>
      <c r="H23" s="22"/>
      <c r="I23" s="30">
        <f>IF(OR(AND(D7=O9,D8=O7),D7=O10,D7=O11),0.2,IF(D7=O12,0,IF(AND(D7=O9,D8=O8),0.1,FALSE)))*H15*I20</f>
        <v>0</v>
      </c>
      <c r="J23" s="13" t="str">
        <f>IF(ISBLANK(D10),"Enter Soil Test P",IF(ISBLANK(D11),"Select P Analysis Type",IF(AND(J22&lt;J21,ISNUMBER(D10)),IF(D11=O5,IF(D10&lt;15,IF(J21-J22&lt;250,J21-J22,250),IF(D10&lt;25,IF(J21-J22&lt;150,J21-J22,150),0)),IF(D11=O6,IF(D10&lt;10,IF(J21-J22&lt;250,J21-J22,250),IF(D10&lt;18,IF(J21-J22&lt;150,J21-J22,150),0)),0)),0)))</f>
        <v>Enter Soil Test P</v>
      </c>
      <c r="K23" s="14" t="str">
        <f>IF(ISBLANK(D12),"Enter Soil Test K",IF(AND(K22&lt;K21,ISNUMBER(D12)),IF(D12&lt;150,IF(K21-K22&lt;200,K21-K22,200),0),0))</f>
        <v>Enter Soil Test K</v>
      </c>
      <c r="L23" s="14" t="str">
        <f>IF(ISBLANK(D13),"Enter Soil Test S",IF(AND(L22&lt;L21,ISNUMBER(D13)),IF(AND(D13&lt;10,D9="yes"),IF(L21-L22&lt;40,L21-L22,40),0),0))</f>
        <v>Enter Soil Test S</v>
      </c>
      <c r="M23" s="29" t="str">
        <f>IF(ISBLANK(D14),"Enter Soil Test Zn",IF(AND(M22&lt;M21,ISNUMBER(D14)),IF(D14&lt;1,IF(M21-M22&lt;20,M21-M22,20),0),0))</f>
        <v>Enter Soil Test Zn</v>
      </c>
      <c r="N23" s="8"/>
      <c r="O23" s="24" t="s">
        <v>20</v>
      </c>
      <c r="P23" s="23">
        <v>0.3</v>
      </c>
    </row>
    <row r="24" spans="1:21" s="15" customFormat="1" ht="35.1" customHeight="1" thickBot="1" x14ac:dyDescent="0.3">
      <c r="A24" s="8"/>
      <c r="B24" s="152"/>
      <c r="C24" s="156" t="s">
        <v>19</v>
      </c>
      <c r="D24" s="157"/>
      <c r="E24" s="157"/>
      <c r="F24" s="158"/>
      <c r="G24" s="6"/>
      <c r="H24" s="6"/>
      <c r="I24" s="28">
        <f>ROUND(IF(D7=O9,I23+I21,I23),0)</f>
        <v>0</v>
      </c>
      <c r="J24" s="5" t="str">
        <f>IF(ISNUMBER(J23),IF(IF(J21&lt;J22,J21+J23,IF(J21&gt;J22,J22+J23,""))&lt;J21,IF(J21&lt;J22,J21+J23,IF(J21&gt;J22,J22+J23,"")),J21),"")</f>
        <v/>
      </c>
      <c r="K24" s="5" t="str">
        <f>IF(ISNUMBER(K23),IF(IF(K21&lt;K22,K21+K23,IF(K21&gt;K22,K22+K23,""))&lt;K21,IF(K21&lt;K22,K21+K23,IF(K21&gt;K22,K22+K23,"")),K21),"")</f>
        <v/>
      </c>
      <c r="L24" s="5" t="str">
        <f>IF(ISNUMBER(L23),IF(IF(L21&lt;L22,L21+L23,IF(L21&gt;L22,L22+L23,""))&lt;L21,IF(L21&lt;L22,L21+L23,IF(L21&gt;L22,L22+L23,"")),L21),"")</f>
        <v/>
      </c>
      <c r="M24" s="4" t="str">
        <f>IF(ISNUMBER(M23),IF(IF(M21&lt;M22,M21+M23,IF(M21&gt;M22,M22+M23,""))&lt;M21,IF(M21&lt;M22,M21+M23,IF(M21&gt;M22,M22+M23,"")),M21),"")</f>
        <v/>
      </c>
      <c r="N24" s="8"/>
      <c r="O24" s="24" t="s">
        <v>18</v>
      </c>
      <c r="P24" s="23">
        <v>0.35</v>
      </c>
    </row>
    <row r="25" spans="1:21" s="15" customFormat="1" ht="35.1" customHeight="1" x14ac:dyDescent="0.25">
      <c r="A25" s="8"/>
      <c r="B25" s="150" t="s">
        <v>17</v>
      </c>
      <c r="C25" s="153" t="s">
        <v>16</v>
      </c>
      <c r="D25" s="154"/>
      <c r="E25" s="154"/>
      <c r="F25" s="155"/>
      <c r="G25" s="27"/>
      <c r="H25" s="27"/>
      <c r="I25" s="84"/>
      <c r="J25" s="84"/>
      <c r="K25" s="84"/>
      <c r="L25" s="84"/>
      <c r="M25" s="85"/>
      <c r="N25" s="8"/>
      <c r="O25" s="24" t="s">
        <v>15</v>
      </c>
      <c r="P25" s="23">
        <v>0.5</v>
      </c>
    </row>
    <row r="26" spans="1:21" s="15" customFormat="1" ht="35.1" customHeight="1" thickBot="1" x14ac:dyDescent="0.3">
      <c r="A26" s="8"/>
      <c r="B26" s="151"/>
      <c r="C26" s="140" t="s">
        <v>14</v>
      </c>
      <c r="D26" s="141"/>
      <c r="E26" s="141"/>
      <c r="F26" s="142"/>
      <c r="G26" s="22"/>
      <c r="H26" s="22"/>
      <c r="I26" s="21">
        <f>I25*I24</f>
        <v>0</v>
      </c>
      <c r="J26" s="21">
        <f>IF(J25&gt;0,J25*J24,0)</f>
        <v>0</v>
      </c>
      <c r="K26" s="21">
        <f>IF(K25&gt;0,K25*K24,0)</f>
        <v>0</v>
      </c>
      <c r="L26" s="21">
        <f>IF(L25&gt;0,L25*L24,0)</f>
        <v>0</v>
      </c>
      <c r="M26" s="20">
        <f>IF(M25&gt;0,M25*M24,0)</f>
        <v>0</v>
      </c>
      <c r="N26" s="8"/>
      <c r="O26" s="19" t="s">
        <v>13</v>
      </c>
      <c r="P26" s="18">
        <v>0.35</v>
      </c>
    </row>
    <row r="27" spans="1:21" s="15" customFormat="1" ht="30.75" customHeight="1" thickBot="1" x14ac:dyDescent="0.3">
      <c r="A27" s="8"/>
      <c r="B27" s="151"/>
      <c r="C27" s="159" t="s">
        <v>12</v>
      </c>
      <c r="D27" s="160"/>
      <c r="E27" s="160"/>
      <c r="F27" s="161"/>
      <c r="G27" s="14" t="s">
        <v>11</v>
      </c>
      <c r="H27" s="14" t="s">
        <v>122</v>
      </c>
      <c r="I27" s="17" t="s">
        <v>10</v>
      </c>
      <c r="J27" s="17" t="s">
        <v>9</v>
      </c>
      <c r="K27" s="138">
        <f>G28*H28+I28*J28+G30*H30+I30*J30</f>
        <v>0</v>
      </c>
      <c r="L27" s="138"/>
      <c r="M27" s="139"/>
      <c r="N27" s="8"/>
      <c r="O27" s="16" t="str">
        <f>IF(OR(O26=I8,I8=O20,I8=O25),IF(I6&gt;50,S16,T16),U16)</f>
        <v>solid</v>
      </c>
      <c r="P27"/>
    </row>
    <row r="28" spans="1:21" ht="17.45" customHeight="1" x14ac:dyDescent="0.25">
      <c r="A28" s="8"/>
      <c r="B28" s="151"/>
      <c r="C28" s="162"/>
      <c r="D28" s="163"/>
      <c r="E28" s="163"/>
      <c r="F28" s="164"/>
      <c r="G28" s="86"/>
      <c r="H28" s="87"/>
      <c r="I28" s="88"/>
      <c r="J28" s="87"/>
      <c r="K28" s="138"/>
      <c r="L28" s="138"/>
      <c r="M28" s="139"/>
      <c r="N28" s="8"/>
      <c r="Q28" s="15"/>
      <c r="R28" s="15"/>
      <c r="S28" s="15"/>
    </row>
    <row r="29" spans="1:21" ht="30" customHeight="1" x14ac:dyDescent="0.25">
      <c r="A29" s="8"/>
      <c r="B29" s="151"/>
      <c r="C29" s="162"/>
      <c r="D29" s="163"/>
      <c r="E29" s="163"/>
      <c r="F29" s="164"/>
      <c r="G29" s="14" t="s">
        <v>8</v>
      </c>
      <c r="H29" s="13" t="s">
        <v>123</v>
      </c>
      <c r="I29" s="12" t="s">
        <v>7</v>
      </c>
      <c r="J29" s="12" t="s">
        <v>6</v>
      </c>
      <c r="K29" s="138"/>
      <c r="L29" s="138"/>
      <c r="M29" s="139"/>
      <c r="N29" s="8"/>
    </row>
    <row r="30" spans="1:21" ht="15" x14ac:dyDescent="0.25">
      <c r="A30" s="8"/>
      <c r="B30" s="151"/>
      <c r="C30" s="165"/>
      <c r="D30" s="166"/>
      <c r="E30" s="166"/>
      <c r="F30" s="167"/>
      <c r="G30" s="86"/>
      <c r="H30" s="87"/>
      <c r="I30" s="88"/>
      <c r="J30" s="87"/>
      <c r="K30" s="138"/>
      <c r="L30" s="138"/>
      <c r="M30" s="139"/>
      <c r="N30" s="8"/>
    </row>
    <row r="31" spans="1:21" ht="35.1" customHeight="1" x14ac:dyDescent="0.25">
      <c r="A31" s="8"/>
      <c r="B31" s="151"/>
      <c r="C31" s="140" t="s">
        <v>5</v>
      </c>
      <c r="D31" s="141"/>
      <c r="E31" s="141"/>
      <c r="F31" s="142"/>
      <c r="G31" s="143">
        <f>SUM(I26:M26,K27)</f>
        <v>0</v>
      </c>
      <c r="H31" s="144"/>
      <c r="I31" s="144"/>
      <c r="J31" s="144"/>
      <c r="K31" s="144"/>
      <c r="L31" s="144"/>
      <c r="M31" s="145"/>
      <c r="N31" s="8"/>
    </row>
    <row r="32" spans="1:21" ht="35.1" customHeight="1" x14ac:dyDescent="0.25">
      <c r="B32" s="151"/>
      <c r="C32" s="140" t="s">
        <v>4</v>
      </c>
      <c r="D32" s="141"/>
      <c r="E32" s="141"/>
      <c r="F32" s="142"/>
      <c r="G32" s="146" t="e">
        <f>G31/I20</f>
        <v>#DIV/0!</v>
      </c>
      <c r="H32" s="146"/>
      <c r="I32" s="146"/>
      <c r="J32" s="146"/>
      <c r="K32" s="146"/>
      <c r="L32" s="146"/>
      <c r="M32" s="147"/>
    </row>
    <row r="33" spans="2:16" ht="35.1" customHeight="1" x14ac:dyDescent="0.25">
      <c r="B33" s="151"/>
      <c r="C33" s="140" t="s">
        <v>3</v>
      </c>
      <c r="D33" s="141"/>
      <c r="E33" s="141"/>
      <c r="F33" s="142"/>
      <c r="G33" s="148"/>
      <c r="H33" s="148"/>
      <c r="I33" s="148"/>
      <c r="J33" s="148"/>
      <c r="K33" s="148"/>
      <c r="L33" s="148"/>
      <c r="M33" s="149"/>
    </row>
    <row r="34" spans="2:16" ht="35.1" customHeight="1" thickBot="1" x14ac:dyDescent="0.3">
      <c r="B34" s="152"/>
      <c r="C34" s="156" t="s">
        <v>2</v>
      </c>
      <c r="D34" s="157"/>
      <c r="E34" s="157"/>
      <c r="F34" s="158"/>
      <c r="G34" s="132">
        <f>G31-G33</f>
        <v>0</v>
      </c>
      <c r="H34" s="133"/>
      <c r="I34" s="133"/>
      <c r="J34" s="133"/>
      <c r="K34" s="133"/>
      <c r="L34" s="133"/>
      <c r="M34" s="134"/>
    </row>
    <row r="35" spans="2:16" ht="31.5" thickBot="1" x14ac:dyDescent="0.3">
      <c r="B35" s="89" t="s">
        <v>1</v>
      </c>
      <c r="C35" s="135" t="s">
        <v>0</v>
      </c>
      <c r="D35" s="136"/>
      <c r="E35" s="136"/>
      <c r="F35" s="137"/>
      <c r="G35" s="6"/>
      <c r="H35" s="6"/>
      <c r="I35" s="5" t="e">
        <f>IF(I18-I21&lt;0,0,I18-I21)</f>
        <v>#N/A</v>
      </c>
      <c r="J35" s="5">
        <f>IF(J18-J21&lt;0,0,J18-J21)</f>
        <v>0</v>
      </c>
      <c r="K35" s="5">
        <f>IF(K18-K21&lt;0,0,K18-K21)</f>
        <v>0</v>
      </c>
      <c r="L35" s="5">
        <f>IF(L18-L21&lt;0,0,L18-L21)</f>
        <v>0</v>
      </c>
      <c r="M35" s="4">
        <f>IF(M18-M21&lt;0,0,M18-M21)</f>
        <v>0</v>
      </c>
      <c r="O35" s="1"/>
      <c r="P35" s="1"/>
    </row>
    <row r="36" spans="2:16" s="1" customFormat="1" ht="15" x14ac:dyDescent="0.25">
      <c r="G36" s="3"/>
      <c r="H36" s="3"/>
      <c r="I36" s="3"/>
      <c r="J36" s="3"/>
      <c r="K36" s="3"/>
      <c r="L36" s="3"/>
      <c r="M36" s="3"/>
      <c r="O36"/>
      <c r="P36"/>
    </row>
    <row r="37" spans="2:16" ht="15" hidden="1" customHeight="1" x14ac:dyDescent="0.25"/>
    <row r="38" spans="2:16" ht="15" hidden="1" customHeight="1" x14ac:dyDescent="0.25"/>
  </sheetData>
  <sheetProtection password="ABFA" sheet="1" objects="1" scenarios="1"/>
  <mergeCells count="52">
    <mergeCell ref="B2:M2"/>
    <mergeCell ref="B3:M3"/>
    <mergeCell ref="B5:F5"/>
    <mergeCell ref="I5:L5"/>
    <mergeCell ref="B6:C6"/>
    <mergeCell ref="D6:F6"/>
    <mergeCell ref="I6:L6"/>
    <mergeCell ref="B4:M4"/>
    <mergeCell ref="D7:F7"/>
    <mergeCell ref="I7:L7"/>
    <mergeCell ref="D8:F8"/>
    <mergeCell ref="I8:L8"/>
    <mergeCell ref="D9:F9"/>
    <mergeCell ref="I9:L9"/>
    <mergeCell ref="B15:B20"/>
    <mergeCell ref="C15:F15"/>
    <mergeCell ref="I10:L10"/>
    <mergeCell ref="D11:F11"/>
    <mergeCell ref="I11:L11"/>
    <mergeCell ref="G12:I12"/>
    <mergeCell ref="J12:J14"/>
    <mergeCell ref="K12:K14"/>
    <mergeCell ref="L12:L14"/>
    <mergeCell ref="C20:F20"/>
    <mergeCell ref="C16:F16"/>
    <mergeCell ref="C17:F17"/>
    <mergeCell ref="C18:F18"/>
    <mergeCell ref="C19:F19"/>
    <mergeCell ref="M12:M14"/>
    <mergeCell ref="G13:G14"/>
    <mergeCell ref="H13:H14"/>
    <mergeCell ref="I13:I14"/>
    <mergeCell ref="R15:U15"/>
    <mergeCell ref="B25:B34"/>
    <mergeCell ref="C25:F25"/>
    <mergeCell ref="C26:F26"/>
    <mergeCell ref="C27:F30"/>
    <mergeCell ref="C34:F34"/>
    <mergeCell ref="B21:B24"/>
    <mergeCell ref="C21:F21"/>
    <mergeCell ref="C22:F22"/>
    <mergeCell ref="C23:F23"/>
    <mergeCell ref="C24:F24"/>
    <mergeCell ref="G34:M34"/>
    <mergeCell ref="C35:F35"/>
    <mergeCell ref="K27:M30"/>
    <mergeCell ref="C31:F31"/>
    <mergeCell ref="G31:M31"/>
    <mergeCell ref="C32:F32"/>
    <mergeCell ref="G32:M32"/>
    <mergeCell ref="C33:F33"/>
    <mergeCell ref="G33:M33"/>
  </mergeCells>
  <conditionalFormatting sqref="D8">
    <cfRule type="expression" dxfId="7" priority="4">
      <formula>D7=O9</formula>
    </cfRule>
  </conditionalFormatting>
  <conditionalFormatting sqref="I10">
    <cfRule type="expression" dxfId="6" priority="2">
      <formula>$H$11="Sidedressed?"</formula>
    </cfRule>
  </conditionalFormatting>
  <conditionalFormatting sqref="I11">
    <cfRule type="expression" dxfId="5" priority="1">
      <formula>$H$10="Sprinkler irrigated?"</formula>
    </cfRule>
  </conditionalFormatting>
  <conditionalFormatting sqref="I21">
    <cfRule type="cellIs" dxfId="4" priority="3" operator="greaterThan">
      <formula>$I$18*1.2</formula>
    </cfRule>
  </conditionalFormatting>
  <dataValidations count="11">
    <dataValidation type="list" allowBlank="1" showInputMessage="1" showErrorMessage="1" sqref="I9" xr:uid="{00000000-0002-0000-0100-000000000000}">
      <formula1>$O$13:$O$18</formula1>
    </dataValidation>
    <dataValidation type="list" allowBlank="1" showInputMessage="1" showErrorMessage="1" sqref="I8" xr:uid="{00000000-0002-0000-0100-000001000000}">
      <formula1>$O$19:$O$26</formula1>
    </dataValidation>
    <dataValidation type="list" allowBlank="1" showInputMessage="1" showErrorMessage="1" sqref="D9" xr:uid="{00000000-0002-0000-0100-000002000000}">
      <formula1>$O$7:$O$8</formula1>
    </dataValidation>
    <dataValidation type="decimal" allowBlank="1" showInputMessage="1" showErrorMessage="1" sqref="I30 G15:M15 I18:M18 I20 G28 I28 G30 D10 D12:D14" xr:uid="{00000000-0002-0000-0100-000003000000}">
      <formula1>0</formula1>
      <formula2>1000</formula2>
    </dataValidation>
    <dataValidation type="decimal" allowBlank="1" showInputMessage="1" showErrorMessage="1" sqref="I6" xr:uid="{00000000-0002-0000-0100-000004000000}">
      <formula1>-1000</formula1>
      <formula2>1000</formula2>
    </dataValidation>
    <dataValidation type="decimal" allowBlank="1" showInputMessage="1" showErrorMessage="1" sqref="I25:M25 H28 J28 H30 J30 G33:M33" xr:uid="{00000000-0002-0000-0100-000005000000}">
      <formula1>0</formula1>
      <formula2>10000</formula2>
    </dataValidation>
    <dataValidation type="list" allowBlank="1" showInputMessage="1" showErrorMessage="1" sqref="D8" xr:uid="{00000000-0002-0000-0100-000006000000}">
      <formula1>IF(D7=O9,$O$7:$O$8,0)</formula1>
    </dataValidation>
    <dataValidation type="list" allowBlank="1" showInputMessage="1" showErrorMessage="1" sqref="I10" xr:uid="{00000000-0002-0000-0100-000007000000}">
      <formula1>IF(H10="Sprinkler irrigated?",O7:O8,"")</formula1>
    </dataValidation>
    <dataValidation type="list" allowBlank="1" showInputMessage="1" showErrorMessage="1" sqref="D11:F11" xr:uid="{00000000-0002-0000-0100-000008000000}">
      <formula1>$O$5:$O$6</formula1>
    </dataValidation>
    <dataValidation type="list" allowBlank="1" showInputMessage="1" showErrorMessage="1" sqref="D7" xr:uid="{00000000-0002-0000-0100-000009000000}">
      <formula1>$O$9:$O$12</formula1>
    </dataValidation>
    <dataValidation type="list" allowBlank="1" showInputMessage="1" showErrorMessage="1" sqref="I11" xr:uid="{00000000-0002-0000-0100-00000A000000}">
      <formula1>IF(H11="Sidedressed?",O7:O8,"")</formula1>
    </dataValidation>
  </dataValidations>
  <pageMargins left="0.7" right="0.7" top="0.75" bottom="0.75" header="0.3" footer="0.3"/>
  <pageSetup scale="6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U37"/>
  <sheetViews>
    <sheetView showGridLines="0" showRowColHeaders="0" zoomScaleNormal="100" zoomScaleSheetLayoutView="100" workbookViewId="0">
      <selection activeCell="H27" sqref="H27"/>
    </sheetView>
  </sheetViews>
  <sheetFormatPr defaultColWidth="0" defaultRowHeight="0" customHeight="1" zeroHeight="1" x14ac:dyDescent="0.25"/>
  <cols>
    <col min="1" max="1" width="3" style="1" customWidth="1"/>
    <col min="2" max="2" width="4.28515625" customWidth="1"/>
    <col min="3" max="3" width="13" customWidth="1"/>
    <col min="4" max="4" width="6.7109375" customWidth="1"/>
    <col min="5" max="5" width="9.42578125" bestFit="1" customWidth="1"/>
    <col min="6" max="6" width="23.140625" bestFit="1" customWidth="1"/>
    <col min="7" max="9" width="11.7109375" style="2" customWidth="1"/>
    <col min="10" max="10" width="13.140625" style="2" bestFit="1" customWidth="1"/>
    <col min="11" max="13" width="9.85546875" style="2" customWidth="1"/>
    <col min="14" max="14" width="3" style="1" customWidth="1"/>
    <col min="15" max="15" width="26.28515625" hidden="1" customWidth="1"/>
    <col min="16" max="16" width="11" hidden="1" customWidth="1"/>
    <col min="17" max="18" width="16.28515625" hidden="1" customWidth="1"/>
    <col min="19" max="19" width="9.5703125" hidden="1" customWidth="1"/>
    <col min="20" max="20" width="10.5703125" hidden="1" customWidth="1"/>
    <col min="21" max="21" width="5.28515625" hidden="1" customWidth="1"/>
    <col min="22" max="16384" width="9.140625" hidden="1"/>
  </cols>
  <sheetData>
    <row r="1" spans="1:21" s="1" customFormat="1" ht="15" x14ac:dyDescent="0.25">
      <c r="G1" s="3"/>
      <c r="H1" s="3"/>
      <c r="I1" s="3"/>
      <c r="J1" s="3"/>
      <c r="K1" s="3"/>
      <c r="L1" s="3"/>
      <c r="M1" s="3"/>
    </row>
    <row r="2" spans="1:21" ht="36" x14ac:dyDescent="0.55000000000000004">
      <c r="B2" s="192" t="s">
        <v>84</v>
      </c>
      <c r="C2" s="192"/>
      <c r="D2" s="192"/>
      <c r="E2" s="192"/>
      <c r="F2" s="192"/>
      <c r="G2" s="192"/>
      <c r="H2" s="192"/>
      <c r="I2" s="192"/>
      <c r="J2" s="192"/>
      <c r="K2" s="192"/>
      <c r="L2" s="192"/>
      <c r="M2" s="192"/>
    </row>
    <row r="3" spans="1:21" ht="36.75" thickBot="1" x14ac:dyDescent="0.6">
      <c r="B3" s="203" t="s">
        <v>83</v>
      </c>
      <c r="C3" s="203"/>
      <c r="D3" s="203"/>
      <c r="E3" s="203"/>
      <c r="F3" s="203"/>
      <c r="G3" s="203"/>
      <c r="H3" s="203"/>
      <c r="I3" s="203"/>
      <c r="J3" s="203"/>
      <c r="K3" s="203"/>
      <c r="L3" s="203"/>
      <c r="M3" s="203"/>
      <c r="O3" t="s">
        <v>82</v>
      </c>
    </row>
    <row r="4" spans="1:21" ht="15" customHeight="1" x14ac:dyDescent="0.25">
      <c r="B4" s="193" t="s">
        <v>81</v>
      </c>
      <c r="C4" s="194"/>
      <c r="D4" s="194"/>
      <c r="E4" s="194"/>
      <c r="F4" s="195"/>
      <c r="G4" s="77"/>
      <c r="H4" s="76" t="s">
        <v>80</v>
      </c>
      <c r="I4" s="204">
        <v>41218</v>
      </c>
      <c r="J4" s="204"/>
      <c r="K4" s="204"/>
      <c r="L4" s="204"/>
      <c r="M4" s="75"/>
      <c r="O4" s="68" t="s">
        <v>62</v>
      </c>
      <c r="Q4" s="69"/>
    </row>
    <row r="5" spans="1:21" ht="18" customHeight="1" thickBot="1" x14ac:dyDescent="0.3">
      <c r="B5" s="197" t="s">
        <v>79</v>
      </c>
      <c r="C5" s="198"/>
      <c r="D5" s="205" t="s">
        <v>78</v>
      </c>
      <c r="E5" s="205"/>
      <c r="F5" s="206"/>
      <c r="G5" s="74"/>
      <c r="H5" s="73" t="s">
        <v>77</v>
      </c>
      <c r="I5" s="207">
        <v>52</v>
      </c>
      <c r="J5" s="207"/>
      <c r="K5" s="207"/>
      <c r="L5" s="207"/>
      <c r="M5" s="65"/>
      <c r="O5" s="70" t="s">
        <v>76</v>
      </c>
      <c r="Q5" s="69"/>
    </row>
    <row r="6" spans="1:21" ht="15" x14ac:dyDescent="0.25">
      <c r="B6" s="60"/>
      <c r="C6" s="59" t="s">
        <v>75</v>
      </c>
      <c r="D6" s="208" t="s">
        <v>67</v>
      </c>
      <c r="E6" s="208"/>
      <c r="F6" s="209"/>
      <c r="G6" s="66"/>
      <c r="H6" s="59" t="s">
        <v>74</v>
      </c>
      <c r="I6" s="205" t="s">
        <v>73</v>
      </c>
      <c r="J6" s="205"/>
      <c r="K6" s="205"/>
      <c r="L6" s="205"/>
      <c r="M6" s="72"/>
      <c r="O6" s="68" t="s">
        <v>72</v>
      </c>
      <c r="Q6" s="69"/>
    </row>
    <row r="7" spans="1:21" ht="15.75" thickBot="1" x14ac:dyDescent="0.3">
      <c r="B7" s="60"/>
      <c r="C7" s="59" t="str">
        <f>IF(D6=O8,"Continuous Corn?","")</f>
        <v>Continuous Corn?</v>
      </c>
      <c r="D7" s="210" t="s">
        <v>69</v>
      </c>
      <c r="E7" s="210"/>
      <c r="F7" s="211"/>
      <c r="G7" s="66"/>
      <c r="H7" s="59" t="s">
        <v>71</v>
      </c>
      <c r="I7" s="212" t="s">
        <v>33</v>
      </c>
      <c r="J7" s="212"/>
      <c r="K7" s="212"/>
      <c r="L7" s="212"/>
      <c r="M7" s="71"/>
      <c r="O7" s="70" t="s">
        <v>69</v>
      </c>
      <c r="Q7" s="69"/>
    </row>
    <row r="8" spans="1:21" s="15" customFormat="1" ht="15" x14ac:dyDescent="0.25">
      <c r="A8" s="1"/>
      <c r="B8" s="60"/>
      <c r="C8" s="59" t="s">
        <v>70</v>
      </c>
      <c r="D8" s="208" t="s">
        <v>69</v>
      </c>
      <c r="E8" s="208"/>
      <c r="F8" s="209"/>
      <c r="G8" s="66"/>
      <c r="H8" s="59" t="s">
        <v>68</v>
      </c>
      <c r="I8" s="212" t="s">
        <v>32</v>
      </c>
      <c r="J8" s="212"/>
      <c r="K8" s="212"/>
      <c r="L8" s="212"/>
      <c r="M8" s="65"/>
      <c r="N8" s="1"/>
      <c r="O8" s="68" t="s">
        <v>67</v>
      </c>
      <c r="Q8" s="61"/>
    </row>
    <row r="9" spans="1:21" s="15" customFormat="1" ht="18" x14ac:dyDescent="0.35">
      <c r="A9" s="8"/>
      <c r="B9" s="60"/>
      <c r="C9" s="59" t="s">
        <v>66</v>
      </c>
      <c r="D9" s="58">
        <v>12</v>
      </c>
      <c r="E9" t="s">
        <v>65</v>
      </c>
      <c r="F9" s="67"/>
      <c r="G9" s="66"/>
      <c r="H9" s="59" t="str">
        <f>IF(OR(O26=S15,O26=T15),"Sprinkler irrigated?","")</f>
        <v/>
      </c>
      <c r="I9" s="210"/>
      <c r="J9" s="210"/>
      <c r="K9" s="210"/>
      <c r="L9" s="210"/>
      <c r="M9" s="65"/>
      <c r="N9" s="8"/>
      <c r="O9" s="43" t="s">
        <v>64</v>
      </c>
      <c r="Q9" s="61"/>
    </row>
    <row r="10" spans="1:21" s="15" customFormat="1" ht="15.75" thickBot="1" x14ac:dyDescent="0.3">
      <c r="A10" s="8"/>
      <c r="B10" s="60"/>
      <c r="C10" s="59" t="s">
        <v>63</v>
      </c>
      <c r="D10" s="208" t="s">
        <v>62</v>
      </c>
      <c r="E10" s="208"/>
      <c r="F10" s="209"/>
      <c r="G10" s="64"/>
      <c r="H10" s="63" t="str">
        <f>IF(OR(O26=S15,O26=T15),"Sidedressed?","")</f>
        <v/>
      </c>
      <c r="I10" s="213"/>
      <c r="J10" s="213"/>
      <c r="K10" s="213"/>
      <c r="L10" s="213"/>
      <c r="M10" s="62"/>
      <c r="N10" s="8"/>
      <c r="O10" s="43" t="s">
        <v>61</v>
      </c>
      <c r="Q10" s="61"/>
    </row>
    <row r="11" spans="1:21" s="15" customFormat="1" ht="15.75" thickBot="1" x14ac:dyDescent="0.3">
      <c r="A11" s="8"/>
      <c r="B11" s="60"/>
      <c r="C11" s="59" t="s">
        <v>60</v>
      </c>
      <c r="D11" s="58">
        <v>205</v>
      </c>
      <c r="E11" t="s">
        <v>48</v>
      </c>
      <c r="F11" s="57"/>
      <c r="G11" s="185" t="s">
        <v>59</v>
      </c>
      <c r="H11" s="185"/>
      <c r="I11" s="186"/>
      <c r="J11" s="187" t="s">
        <v>58</v>
      </c>
      <c r="K11" s="187" t="s">
        <v>57</v>
      </c>
      <c r="L11" s="187" t="s">
        <v>56</v>
      </c>
      <c r="M11" s="168" t="s">
        <v>55</v>
      </c>
      <c r="N11" s="8"/>
      <c r="O11" s="16" t="s">
        <v>54</v>
      </c>
      <c r="Q11" s="61"/>
    </row>
    <row r="12" spans="1:21" s="15" customFormat="1" ht="15" x14ac:dyDescent="0.25">
      <c r="A12" s="8"/>
      <c r="B12" s="60"/>
      <c r="C12" s="59" t="s">
        <v>53</v>
      </c>
      <c r="D12" s="58">
        <v>0</v>
      </c>
      <c r="E12" t="s">
        <v>48</v>
      </c>
      <c r="F12" s="57"/>
      <c r="G12" s="171" t="s">
        <v>52</v>
      </c>
      <c r="H12" s="173" t="s">
        <v>51</v>
      </c>
      <c r="I12" s="173" t="s">
        <v>50</v>
      </c>
      <c r="J12" s="188"/>
      <c r="K12" s="188"/>
      <c r="L12" s="188"/>
      <c r="M12" s="169"/>
      <c r="N12" s="8"/>
      <c r="O12" s="56" t="s">
        <v>38</v>
      </c>
    </row>
    <row r="13" spans="1:21" s="15" customFormat="1" ht="15.75" thickBot="1" x14ac:dyDescent="0.3">
      <c r="A13" s="8"/>
      <c r="B13" s="55"/>
      <c r="C13" s="54" t="s">
        <v>49</v>
      </c>
      <c r="D13" s="53">
        <v>0.7</v>
      </c>
      <c r="E13" s="52" t="s">
        <v>48</v>
      </c>
      <c r="F13" s="51"/>
      <c r="G13" s="172"/>
      <c r="H13" s="174"/>
      <c r="I13" s="174"/>
      <c r="J13" s="174"/>
      <c r="K13" s="174"/>
      <c r="L13" s="174"/>
      <c r="M13" s="170"/>
      <c r="N13" s="8"/>
      <c r="O13" s="43" t="s">
        <v>47</v>
      </c>
    </row>
    <row r="14" spans="1:21" s="15" customFormat="1" ht="35.1" customHeight="1" x14ac:dyDescent="0.25">
      <c r="A14" s="8"/>
      <c r="B14" s="178" t="s">
        <v>46</v>
      </c>
      <c r="C14" s="153" t="s">
        <v>45</v>
      </c>
      <c r="D14" s="154"/>
      <c r="E14" s="154"/>
      <c r="F14" s="155"/>
      <c r="G14" s="50">
        <v>2</v>
      </c>
      <c r="H14" s="50">
        <v>16</v>
      </c>
      <c r="I14" s="50"/>
      <c r="J14" s="50">
        <v>18</v>
      </c>
      <c r="K14" s="50">
        <v>14</v>
      </c>
      <c r="L14" s="50">
        <v>5</v>
      </c>
      <c r="M14" s="49">
        <v>0.3</v>
      </c>
      <c r="N14" s="8"/>
      <c r="O14" s="43" t="s">
        <v>32</v>
      </c>
      <c r="R14" s="175" t="s">
        <v>44</v>
      </c>
      <c r="S14" s="176"/>
      <c r="T14" s="176"/>
      <c r="U14" s="177"/>
    </row>
    <row r="15" spans="1:21" s="15" customFormat="1" ht="35.1" customHeight="1" x14ac:dyDescent="0.25">
      <c r="A15" s="8"/>
      <c r="B15" s="179"/>
      <c r="C15" s="140" t="s">
        <v>43</v>
      </c>
      <c r="D15" s="141"/>
      <c r="E15" s="141"/>
      <c r="F15" s="142"/>
      <c r="G15" s="48">
        <f>IF(O26=S15,VLOOKUP(I8,R16:U21,2,FALSE),IF(O26=T15,VLOOKUP(I8,R16:U21,3,FALSE),IF(O26=U15,VLOOKUP(I8,R16:U21,4,FALSE),"")))</f>
        <v>0.5</v>
      </c>
      <c r="H15" s="48">
        <f>VLOOKUP(I7,O18:P25,2,FALSE)</f>
        <v>0.25</v>
      </c>
      <c r="I15" s="22"/>
      <c r="J15" s="33">
        <v>1</v>
      </c>
      <c r="K15" s="33">
        <v>1</v>
      </c>
      <c r="L15" s="33">
        <v>1</v>
      </c>
      <c r="M15" s="32">
        <v>1</v>
      </c>
      <c r="N15" s="8"/>
      <c r="O15" s="43" t="s">
        <v>29</v>
      </c>
      <c r="R15" s="24"/>
      <c r="S15" s="34" t="s">
        <v>42</v>
      </c>
      <c r="T15" s="34" t="s">
        <v>41</v>
      </c>
      <c r="U15" s="23" t="s">
        <v>40</v>
      </c>
    </row>
    <row r="16" spans="1:21" s="15" customFormat="1" ht="35.1" customHeight="1" x14ac:dyDescent="0.25">
      <c r="A16" s="8"/>
      <c r="B16" s="179"/>
      <c r="C16" s="140" t="s">
        <v>39</v>
      </c>
      <c r="D16" s="141"/>
      <c r="E16" s="141"/>
      <c r="F16" s="142"/>
      <c r="G16" s="47">
        <f>G14*G15</f>
        <v>1</v>
      </c>
      <c r="H16" s="47">
        <f>H14*H15</f>
        <v>4</v>
      </c>
      <c r="I16" s="47">
        <f>H16+G16</f>
        <v>5</v>
      </c>
      <c r="J16" s="47">
        <f>J14*J15</f>
        <v>18</v>
      </c>
      <c r="K16" s="47">
        <f>K14*K15</f>
        <v>14</v>
      </c>
      <c r="L16" s="47">
        <f>L14*L15</f>
        <v>5</v>
      </c>
      <c r="M16" s="46">
        <f>M14*M15</f>
        <v>0.3</v>
      </c>
      <c r="N16" s="8"/>
      <c r="O16" s="43" t="s">
        <v>25</v>
      </c>
      <c r="R16" s="24" t="s">
        <v>38</v>
      </c>
      <c r="S16" s="34">
        <f>IF(AND(H10="Sidedressed?",I10=O6),1,IF(AND(H9="Sprinkler irrigated?",I9=O6),0.5,0))</f>
        <v>0</v>
      </c>
      <c r="T16" s="34">
        <f>IF(AND(H10="Sidedressed?",I10=O6),1,IF(AND(H9="Sprinkler irrigated?",I9=O6),0.5,0))</f>
        <v>0</v>
      </c>
      <c r="U16" s="23">
        <v>0</v>
      </c>
    </row>
    <row r="17" spans="1:21" s="15" customFormat="1" ht="35.1" customHeight="1" thickBot="1" x14ac:dyDescent="0.3">
      <c r="A17" s="8"/>
      <c r="B17" s="179"/>
      <c r="C17" s="140" t="s">
        <v>37</v>
      </c>
      <c r="D17" s="141"/>
      <c r="E17" s="141"/>
      <c r="F17" s="142"/>
      <c r="G17" s="22"/>
      <c r="H17" s="22"/>
      <c r="I17" s="45">
        <v>90</v>
      </c>
      <c r="J17" s="45">
        <v>40</v>
      </c>
      <c r="K17" s="45">
        <v>0</v>
      </c>
      <c r="L17" s="45">
        <v>0</v>
      </c>
      <c r="M17" s="44">
        <v>2.5</v>
      </c>
      <c r="N17" s="8"/>
      <c r="O17" s="43" t="s">
        <v>22</v>
      </c>
      <c r="P17" s="42" t="s">
        <v>36</v>
      </c>
      <c r="R17" s="24" t="s">
        <v>35</v>
      </c>
      <c r="S17" s="34">
        <v>0.95</v>
      </c>
      <c r="T17" s="34">
        <v>0.95</v>
      </c>
      <c r="U17" s="23">
        <v>0.95</v>
      </c>
    </row>
    <row r="18" spans="1:21" s="15" customFormat="1" ht="35.1" customHeight="1" x14ac:dyDescent="0.25">
      <c r="A18" s="8"/>
      <c r="B18" s="179"/>
      <c r="C18" s="140" t="s">
        <v>34</v>
      </c>
      <c r="D18" s="141"/>
      <c r="E18" s="141"/>
      <c r="F18" s="142"/>
      <c r="G18" s="22"/>
      <c r="H18" s="22"/>
      <c r="I18" s="47">
        <f>I17/I16</f>
        <v>18</v>
      </c>
      <c r="J18" s="22"/>
      <c r="K18" s="22"/>
      <c r="L18" s="22"/>
      <c r="M18" s="41"/>
      <c r="N18" s="8"/>
      <c r="O18" s="40" t="s">
        <v>33</v>
      </c>
      <c r="P18" s="39">
        <v>0.25</v>
      </c>
      <c r="R18" s="24" t="s">
        <v>32</v>
      </c>
      <c r="S18" s="34">
        <v>0.7</v>
      </c>
      <c r="T18" s="34">
        <v>0.7</v>
      </c>
      <c r="U18" s="23">
        <v>0.5</v>
      </c>
    </row>
    <row r="19" spans="1:21" s="15" customFormat="1" ht="35.1" customHeight="1" thickBot="1" x14ac:dyDescent="0.3">
      <c r="A19" s="8"/>
      <c r="B19" s="180"/>
      <c r="C19" s="156" t="s">
        <v>31</v>
      </c>
      <c r="D19" s="157"/>
      <c r="E19" s="157"/>
      <c r="F19" s="158"/>
      <c r="G19" s="38"/>
      <c r="H19" s="38"/>
      <c r="I19" s="110">
        <v>18</v>
      </c>
      <c r="J19" s="38"/>
      <c r="K19" s="38"/>
      <c r="L19" s="38"/>
      <c r="M19" s="37"/>
      <c r="N19" s="8"/>
      <c r="O19" s="24" t="s">
        <v>30</v>
      </c>
      <c r="P19" s="23">
        <v>0.35</v>
      </c>
      <c r="R19" s="24" t="s">
        <v>29</v>
      </c>
      <c r="S19" s="34">
        <v>0.5</v>
      </c>
      <c r="T19" s="34">
        <v>0.55000000000000004</v>
      </c>
      <c r="U19" s="23">
        <v>0.25</v>
      </c>
    </row>
    <row r="20" spans="1:21" s="15" customFormat="1" ht="35.1" customHeight="1" x14ac:dyDescent="0.25">
      <c r="A20" s="8"/>
      <c r="B20" s="150" t="s">
        <v>28</v>
      </c>
      <c r="C20" s="153" t="s">
        <v>27</v>
      </c>
      <c r="D20" s="154"/>
      <c r="E20" s="154"/>
      <c r="F20" s="155"/>
      <c r="G20" s="27"/>
      <c r="H20" s="27"/>
      <c r="I20" s="36">
        <f>I16*$I19</f>
        <v>90</v>
      </c>
      <c r="J20" s="36">
        <f>ROUND(J16*$I19,0)</f>
        <v>324</v>
      </c>
      <c r="K20" s="36">
        <f>ROUND(K16*$I19,0)</f>
        <v>252</v>
      </c>
      <c r="L20" s="36">
        <f>ROUND(L16*$I19,0)</f>
        <v>90</v>
      </c>
      <c r="M20" s="35">
        <f>ROUND(M16*$I19,0)</f>
        <v>5</v>
      </c>
      <c r="N20" s="8"/>
      <c r="O20" s="24" t="s">
        <v>26</v>
      </c>
      <c r="P20" s="23">
        <v>0.15</v>
      </c>
      <c r="R20" s="24" t="s">
        <v>25</v>
      </c>
      <c r="S20" s="34">
        <v>0.25</v>
      </c>
      <c r="T20" s="34">
        <v>0.45</v>
      </c>
      <c r="U20" s="23">
        <v>0.15</v>
      </c>
    </row>
    <row r="21" spans="1:21" s="15" customFormat="1" ht="35.1" customHeight="1" thickBot="1" x14ac:dyDescent="0.3">
      <c r="A21" s="8"/>
      <c r="B21" s="151"/>
      <c r="C21" s="140" t="s">
        <v>24</v>
      </c>
      <c r="D21" s="141"/>
      <c r="E21" s="141"/>
      <c r="F21" s="142"/>
      <c r="G21" s="22"/>
      <c r="H21" s="22"/>
      <c r="I21" s="22"/>
      <c r="J21" s="33">
        <f>J17*4</f>
        <v>160</v>
      </c>
      <c r="K21" s="33">
        <f>K17*4</f>
        <v>0</v>
      </c>
      <c r="L21" s="33">
        <f>L17*4</f>
        <v>0</v>
      </c>
      <c r="M21" s="32">
        <f>M17*4</f>
        <v>10</v>
      </c>
      <c r="N21" s="8"/>
      <c r="O21" s="24" t="s">
        <v>23</v>
      </c>
      <c r="P21" s="23">
        <v>0.45</v>
      </c>
      <c r="R21" s="19" t="s">
        <v>22</v>
      </c>
      <c r="S21" s="31">
        <v>0</v>
      </c>
      <c r="T21" s="31">
        <v>0.4</v>
      </c>
      <c r="U21" s="18">
        <v>0</v>
      </c>
    </row>
    <row r="22" spans="1:21" s="15" customFormat="1" ht="35.1" customHeight="1" x14ac:dyDescent="0.25">
      <c r="A22" s="8"/>
      <c r="B22" s="151"/>
      <c r="C22" s="140" t="s">
        <v>21</v>
      </c>
      <c r="D22" s="141"/>
      <c r="E22" s="141"/>
      <c r="F22" s="142"/>
      <c r="G22" s="22"/>
      <c r="H22" s="22"/>
      <c r="I22" s="30">
        <f>IF(OR(AND(D6=O8,D7=O6),D6=O9,D6=O10),0.2,IF(D6=O11,0,IF(AND(D6=O8,D7=O7),0.1,FALSE)))*H14*I19</f>
        <v>28.8</v>
      </c>
      <c r="J22" s="13">
        <f>IF(ISBLANK(D9),"Enter Soil Test P",IF(ISBLANK(D10),"Select P Analysis Type",IF(AND(J21&lt;J20,ISNUMBER(D9)),IF(D10=O4,IF(D9&lt;15,IF(J20-J21&lt;250,J20-J21,250),IF(D9&lt;25,IF(J20-J21&lt;150,J20-J21,150),0)),IF(D10=O5,IF(D9&lt;10,IF(J20-J21&lt;250,J20-J21,250),IF(D9&lt;18,IF(J20-J21&lt;150,J20-J21,150),0)),0)),0)))</f>
        <v>164</v>
      </c>
      <c r="K22" s="14">
        <f>IF(ISBLANK(D11),"Enter Soil Test K",IF(AND(K21&lt;K20,ISNUMBER(D11)),IF(D11&lt;150,IF(K20-K21&lt;200,K20-K21,200),0),0))</f>
        <v>0</v>
      </c>
      <c r="L22" s="14">
        <f>IF(ISBLANK(D12),"Enter Soil Test S",IF(AND(L21&lt;L20,ISNUMBER(D12)),IF(AND(D12&lt;10,D8="yes"),IF(L20-L21&lt;40,L20-L21,40),0),0))</f>
        <v>0</v>
      </c>
      <c r="M22" s="29">
        <f>IF(ISBLANK(D13),"Enter Soil Test Zn",IF(AND(M21&lt;M20,ISNUMBER(D13)),IF(D13&lt;1,IF(M20-M21&lt;20,M20-M21,20),0),0))</f>
        <v>0</v>
      </c>
      <c r="N22" s="8"/>
      <c r="O22" s="24" t="s">
        <v>20</v>
      </c>
      <c r="P22" s="23">
        <v>0.3</v>
      </c>
    </row>
    <row r="23" spans="1:21" s="15" customFormat="1" ht="35.1" customHeight="1" thickBot="1" x14ac:dyDescent="0.3">
      <c r="A23" s="8"/>
      <c r="B23" s="152"/>
      <c r="C23" s="156" t="s">
        <v>19</v>
      </c>
      <c r="D23" s="157"/>
      <c r="E23" s="157"/>
      <c r="F23" s="158"/>
      <c r="G23" s="6"/>
      <c r="H23" s="6"/>
      <c r="I23" s="28">
        <f>ROUND(IF(D6=O8,I22+I20,I22),0)</f>
        <v>119</v>
      </c>
      <c r="J23" s="5">
        <f>IF(ISNUMBER(J22),IF(IF(J20&lt;J21,J20+J22,IF(J20&gt;J21,J21+J22,""))&lt;J20,IF(J20&lt;J21,J20+J22,IF(J20&gt;J21,J21+J22,"")),J20),"")</f>
        <v>324</v>
      </c>
      <c r="K23" s="5">
        <f>IF(ISNUMBER(K22),IF(IF(K20&lt;K21,K20+K22,IF(K20&gt;K21,K21+K22,""))&lt;K20,IF(K20&lt;K21,K20+K22,IF(K20&gt;K21,K21+K22,"")),K20),"")</f>
        <v>0</v>
      </c>
      <c r="L23" s="5">
        <f>IF(ISNUMBER(L22),IF(IF(L20&lt;L21,L20+L22,IF(L20&gt;L21,L21+L22,""))&lt;L20,IF(L20&lt;L21,L20+L22,IF(L20&gt;L21,L21+L22,"")),L20),"")</f>
        <v>0</v>
      </c>
      <c r="M23" s="4">
        <f>IF(ISNUMBER(M22),IF(IF(M20&lt;M21,M20+M22,IF(M20&gt;M21,M21+M22,""))&lt;M20,IF(M20&lt;M21,M20+M22,IF(M20&gt;M21,M21+M22,"")),M20),"")</f>
        <v>5</v>
      </c>
      <c r="N23" s="8"/>
      <c r="O23" s="24" t="s">
        <v>18</v>
      </c>
      <c r="P23" s="23">
        <v>0.35</v>
      </c>
    </row>
    <row r="24" spans="1:21" s="15" customFormat="1" ht="35.1" customHeight="1" x14ac:dyDescent="0.25">
      <c r="A24" s="8"/>
      <c r="B24" s="150" t="s">
        <v>17</v>
      </c>
      <c r="C24" s="153" t="s">
        <v>16</v>
      </c>
      <c r="D24" s="154"/>
      <c r="E24" s="154"/>
      <c r="F24" s="155"/>
      <c r="G24" s="27"/>
      <c r="H24" s="27"/>
      <c r="I24" s="26">
        <v>0.6</v>
      </c>
      <c r="J24" s="26">
        <v>0.6</v>
      </c>
      <c r="K24" s="26">
        <v>0.6</v>
      </c>
      <c r="L24" s="26">
        <v>0.2</v>
      </c>
      <c r="M24" s="25">
        <v>1.2</v>
      </c>
      <c r="N24" s="8"/>
      <c r="O24" s="24" t="s">
        <v>15</v>
      </c>
      <c r="P24" s="23">
        <v>0.5</v>
      </c>
    </row>
    <row r="25" spans="1:21" s="15" customFormat="1" ht="35.1" customHeight="1" thickBot="1" x14ac:dyDescent="0.3">
      <c r="A25" s="8"/>
      <c r="B25" s="151"/>
      <c r="C25" s="140" t="s">
        <v>14</v>
      </c>
      <c r="D25" s="141"/>
      <c r="E25" s="141"/>
      <c r="F25" s="142"/>
      <c r="G25" s="22"/>
      <c r="H25" s="22"/>
      <c r="I25" s="21">
        <f>I24*I23</f>
        <v>71.399999999999991</v>
      </c>
      <c r="J25" s="21">
        <f>IF(J24&gt;0,J24*J23,0)</f>
        <v>194.4</v>
      </c>
      <c r="K25" s="21">
        <f>IF(K24&gt;0,K24*K23,0)</f>
        <v>0</v>
      </c>
      <c r="L25" s="21">
        <f>IF(L24&gt;0,L24*L23,0)</f>
        <v>0</v>
      </c>
      <c r="M25" s="20">
        <f>IF(M24&gt;0,M24*M23,0)</f>
        <v>6</v>
      </c>
      <c r="N25" s="8"/>
      <c r="O25" s="19" t="s">
        <v>13</v>
      </c>
      <c r="P25" s="18">
        <v>0.35</v>
      </c>
    </row>
    <row r="26" spans="1:21" s="15" customFormat="1" ht="30.75" customHeight="1" thickBot="1" x14ac:dyDescent="0.3">
      <c r="A26" s="8"/>
      <c r="B26" s="151"/>
      <c r="C26" s="159" t="s">
        <v>12</v>
      </c>
      <c r="D26" s="160"/>
      <c r="E26" s="160"/>
      <c r="F26" s="161"/>
      <c r="G26" s="14" t="s">
        <v>11</v>
      </c>
      <c r="H26" s="14" t="s">
        <v>122</v>
      </c>
      <c r="I26" s="17" t="s">
        <v>10</v>
      </c>
      <c r="J26" s="17" t="s">
        <v>9</v>
      </c>
      <c r="K26" s="138">
        <f>G27*H27+I27*J27+G29*H29+I29*J29</f>
        <v>43</v>
      </c>
      <c r="L26" s="138"/>
      <c r="M26" s="139"/>
      <c r="N26" s="8"/>
      <c r="O26" s="16" t="str">
        <f>IF(OR(O25=I7,I7=O19,I7=O24),IF(I5&gt;50,S15,T15),U15)</f>
        <v>solid</v>
      </c>
      <c r="P26"/>
    </row>
    <row r="27" spans="1:21" ht="17.45" customHeight="1" x14ac:dyDescent="0.25">
      <c r="A27" s="8"/>
      <c r="B27" s="151"/>
      <c r="C27" s="162"/>
      <c r="D27" s="163"/>
      <c r="E27" s="163"/>
      <c r="F27" s="164"/>
      <c r="G27" s="11">
        <v>5</v>
      </c>
      <c r="H27" s="9">
        <v>5</v>
      </c>
      <c r="I27" s="10">
        <v>1.5</v>
      </c>
      <c r="J27" s="9">
        <v>12</v>
      </c>
      <c r="K27" s="138"/>
      <c r="L27" s="138"/>
      <c r="M27" s="139"/>
      <c r="N27" s="8"/>
      <c r="Q27" s="15"/>
      <c r="R27" s="15"/>
      <c r="S27" s="15"/>
    </row>
    <row r="28" spans="1:21" ht="30" customHeight="1" x14ac:dyDescent="0.25">
      <c r="A28" s="8"/>
      <c r="B28" s="151"/>
      <c r="C28" s="162"/>
      <c r="D28" s="163"/>
      <c r="E28" s="163"/>
      <c r="F28" s="164"/>
      <c r="G28" s="14" t="s">
        <v>8</v>
      </c>
      <c r="H28" s="13" t="s">
        <v>123</v>
      </c>
      <c r="I28" s="12" t="s">
        <v>7</v>
      </c>
      <c r="J28" s="12" t="s">
        <v>6</v>
      </c>
      <c r="K28" s="138"/>
      <c r="L28" s="138"/>
      <c r="M28" s="139"/>
      <c r="N28" s="8"/>
    </row>
    <row r="29" spans="1:21" ht="15" x14ac:dyDescent="0.25">
      <c r="A29" s="8"/>
      <c r="B29" s="151"/>
      <c r="C29" s="165"/>
      <c r="D29" s="166"/>
      <c r="E29" s="166"/>
      <c r="F29" s="167"/>
      <c r="G29" s="11"/>
      <c r="H29" s="9"/>
      <c r="I29" s="10"/>
      <c r="J29" s="9"/>
      <c r="K29" s="138"/>
      <c r="L29" s="138"/>
      <c r="M29" s="139"/>
      <c r="N29" s="8"/>
    </row>
    <row r="30" spans="1:21" ht="35.1" customHeight="1" x14ac:dyDescent="0.25">
      <c r="A30" s="8"/>
      <c r="B30" s="151"/>
      <c r="C30" s="140" t="s">
        <v>5</v>
      </c>
      <c r="D30" s="141"/>
      <c r="E30" s="141"/>
      <c r="F30" s="142"/>
      <c r="G30" s="143">
        <f>SUM(I25:M25,K26)</f>
        <v>314.8</v>
      </c>
      <c r="H30" s="144"/>
      <c r="I30" s="144"/>
      <c r="J30" s="144"/>
      <c r="K30" s="144"/>
      <c r="L30" s="144"/>
      <c r="M30" s="145"/>
      <c r="N30" s="8"/>
    </row>
    <row r="31" spans="1:21" ht="35.1" customHeight="1" x14ac:dyDescent="0.25">
      <c r="B31" s="151"/>
      <c r="C31" s="140" t="s">
        <v>4</v>
      </c>
      <c r="D31" s="141"/>
      <c r="E31" s="141"/>
      <c r="F31" s="142"/>
      <c r="G31" s="146">
        <f>G30/I19</f>
        <v>17.488888888888891</v>
      </c>
      <c r="H31" s="146"/>
      <c r="I31" s="146"/>
      <c r="J31" s="146"/>
      <c r="K31" s="146"/>
      <c r="L31" s="146"/>
      <c r="M31" s="147"/>
    </row>
    <row r="32" spans="1:21" ht="35.1" customHeight="1" x14ac:dyDescent="0.25">
      <c r="B32" s="151"/>
      <c r="C32" s="140" t="s">
        <v>3</v>
      </c>
      <c r="D32" s="141"/>
      <c r="E32" s="141"/>
      <c r="F32" s="142"/>
      <c r="G32" s="214">
        <v>15</v>
      </c>
      <c r="H32" s="214"/>
      <c r="I32" s="214"/>
      <c r="J32" s="214"/>
      <c r="K32" s="214"/>
      <c r="L32" s="214"/>
      <c r="M32" s="215"/>
    </row>
    <row r="33" spans="2:16" ht="35.1" customHeight="1" thickBot="1" x14ac:dyDescent="0.3">
      <c r="B33" s="152"/>
      <c r="C33" s="156" t="s">
        <v>2</v>
      </c>
      <c r="D33" s="157"/>
      <c r="E33" s="157"/>
      <c r="F33" s="158"/>
      <c r="G33" s="132">
        <f>G30-G32</f>
        <v>299.8</v>
      </c>
      <c r="H33" s="133"/>
      <c r="I33" s="133"/>
      <c r="J33" s="133"/>
      <c r="K33" s="133"/>
      <c r="L33" s="133"/>
      <c r="M33" s="134"/>
    </row>
    <row r="34" spans="2:16" ht="31.5" customHeight="1" thickBot="1" x14ac:dyDescent="0.3">
      <c r="B34" s="7" t="s">
        <v>1</v>
      </c>
      <c r="C34" s="135" t="s">
        <v>0</v>
      </c>
      <c r="D34" s="136"/>
      <c r="E34" s="136"/>
      <c r="F34" s="137"/>
      <c r="G34" s="6"/>
      <c r="H34" s="6"/>
      <c r="I34" s="5">
        <f>IF(I17-I20&lt;0,0,I17-I20)</f>
        <v>0</v>
      </c>
      <c r="J34" s="5">
        <f>IF(J17-J20&lt;0,0,J17-J20)</f>
        <v>0</v>
      </c>
      <c r="K34" s="5">
        <f>IF(K17-K20&lt;0,0,K17-K20)</f>
        <v>0</v>
      </c>
      <c r="L34" s="5">
        <f>IF(L17-L20&lt;0,0,L17-L20)</f>
        <v>0</v>
      </c>
      <c r="M34" s="4">
        <f>IF(M17-M20&lt;0,0,M17-M20)</f>
        <v>0</v>
      </c>
      <c r="O34" s="1"/>
      <c r="P34" s="1"/>
    </row>
    <row r="35" spans="2:16" s="1" customFormat="1" ht="15" x14ac:dyDescent="0.25">
      <c r="G35" s="3"/>
      <c r="H35" s="3"/>
      <c r="I35" s="3"/>
      <c r="J35" s="3"/>
      <c r="K35" s="3"/>
      <c r="L35" s="3"/>
      <c r="M35" s="3"/>
      <c r="O35"/>
      <c r="P35"/>
    </row>
    <row r="36" spans="2:16" ht="15" hidden="1" customHeight="1" x14ac:dyDescent="0.25"/>
    <row r="37" spans="2:16" ht="15" hidden="1" customHeight="1" x14ac:dyDescent="0.25"/>
  </sheetData>
  <sheetProtection password="ABFA" sheet="1" objects="1" scenarios="1"/>
  <mergeCells count="51">
    <mergeCell ref="C34:F34"/>
    <mergeCell ref="K26:M29"/>
    <mergeCell ref="C30:F30"/>
    <mergeCell ref="G30:M30"/>
    <mergeCell ref="C31:F31"/>
    <mergeCell ref="G31:M31"/>
    <mergeCell ref="C32:F32"/>
    <mergeCell ref="G32:M32"/>
    <mergeCell ref="R14:U14"/>
    <mergeCell ref="B24:B33"/>
    <mergeCell ref="C24:F24"/>
    <mergeCell ref="C25:F25"/>
    <mergeCell ref="C26:F29"/>
    <mergeCell ref="C33:F33"/>
    <mergeCell ref="B20:B23"/>
    <mergeCell ref="C20:F20"/>
    <mergeCell ref="C21:F21"/>
    <mergeCell ref="C22:F22"/>
    <mergeCell ref="C15:F15"/>
    <mergeCell ref="C16:F16"/>
    <mergeCell ref="C17:F17"/>
    <mergeCell ref="C18:F18"/>
    <mergeCell ref="C23:F23"/>
    <mergeCell ref="G33:M33"/>
    <mergeCell ref="M11:M13"/>
    <mergeCell ref="G12:G13"/>
    <mergeCell ref="H12:H13"/>
    <mergeCell ref="I12:I13"/>
    <mergeCell ref="B14:B19"/>
    <mergeCell ref="C14:F14"/>
    <mergeCell ref="C19:F19"/>
    <mergeCell ref="I9:L9"/>
    <mergeCell ref="D10:F10"/>
    <mergeCell ref="I10:L10"/>
    <mergeCell ref="G11:I11"/>
    <mergeCell ref="J11:J13"/>
    <mergeCell ref="K11:K13"/>
    <mergeCell ref="L11:L13"/>
    <mergeCell ref="D6:F6"/>
    <mergeCell ref="I6:L6"/>
    <mergeCell ref="D7:F7"/>
    <mergeCell ref="I7:L7"/>
    <mergeCell ref="D8:F8"/>
    <mergeCell ref="I8:L8"/>
    <mergeCell ref="B2:M2"/>
    <mergeCell ref="B3:M3"/>
    <mergeCell ref="B4:F4"/>
    <mergeCell ref="I4:L4"/>
    <mergeCell ref="B5:C5"/>
    <mergeCell ref="D5:F5"/>
    <mergeCell ref="I5:L5"/>
  </mergeCells>
  <conditionalFormatting sqref="D7">
    <cfRule type="expression" dxfId="3" priority="4">
      <formula>D6=O8</formula>
    </cfRule>
  </conditionalFormatting>
  <conditionalFormatting sqref="I9">
    <cfRule type="expression" dxfId="2" priority="2">
      <formula>$H$10="Sidedressed?"</formula>
    </cfRule>
  </conditionalFormatting>
  <conditionalFormatting sqref="I10">
    <cfRule type="expression" dxfId="1" priority="1">
      <formula>$H$9="Sprinkler irrigated?"</formula>
    </cfRule>
  </conditionalFormatting>
  <conditionalFormatting sqref="I20">
    <cfRule type="cellIs" dxfId="0" priority="3" operator="greaterThan">
      <formula>$I$17*1.2</formula>
    </cfRule>
  </conditionalFormatting>
  <dataValidations count="11">
    <dataValidation type="list" allowBlank="1" showInputMessage="1" showErrorMessage="1" sqref="I8" xr:uid="{00000000-0002-0000-0200-000000000000}">
      <formula1>$O$12:$O$17</formula1>
    </dataValidation>
    <dataValidation type="list" allowBlank="1" showInputMessage="1" showErrorMessage="1" sqref="I7" xr:uid="{00000000-0002-0000-0200-000001000000}">
      <formula1>$O$18:$O$25</formula1>
    </dataValidation>
    <dataValidation type="list" allowBlank="1" showInputMessage="1" showErrorMessage="1" sqref="D8" xr:uid="{00000000-0002-0000-0200-000002000000}">
      <formula1>$O$6:$O$7</formula1>
    </dataValidation>
    <dataValidation type="decimal" allowBlank="1" showInputMessage="1" showErrorMessage="1" sqref="I29 G14:M14 I17:M17 I19 G27 I27 G29 D9 D11:D13" xr:uid="{00000000-0002-0000-0200-000003000000}">
      <formula1>0</formula1>
      <formula2>1000</formula2>
    </dataValidation>
    <dataValidation type="decimal" allowBlank="1" showInputMessage="1" showErrorMessage="1" sqref="I5" xr:uid="{00000000-0002-0000-0200-000004000000}">
      <formula1>-1000</formula1>
      <formula2>1000</formula2>
    </dataValidation>
    <dataValidation type="decimal" allowBlank="1" showInputMessage="1" showErrorMessage="1" sqref="I24:M24 H27 J27 H29 J29 G32:M32" xr:uid="{00000000-0002-0000-0200-000005000000}">
      <formula1>0</formula1>
      <formula2>10000</formula2>
    </dataValidation>
    <dataValidation type="list" allowBlank="1" showInputMessage="1" showErrorMessage="1" sqref="D7" xr:uid="{00000000-0002-0000-0200-000006000000}">
      <formula1>IF(D6=O8,$O$6:$O$7,0)</formula1>
    </dataValidation>
    <dataValidation type="list" allowBlank="1" showInputMessage="1" showErrorMessage="1" sqref="I9" xr:uid="{00000000-0002-0000-0200-000007000000}">
      <formula1>IF(H9="Sprinkler irrigated?",O6:O7,"")</formula1>
    </dataValidation>
    <dataValidation type="list" allowBlank="1" showInputMessage="1" showErrorMessage="1" sqref="D10:F10" xr:uid="{00000000-0002-0000-0200-000008000000}">
      <formula1>$O$4:$O$5</formula1>
    </dataValidation>
    <dataValidation type="list" allowBlank="1" showInputMessage="1" showErrorMessage="1" sqref="D6" xr:uid="{00000000-0002-0000-0200-000009000000}">
      <formula1>$O$8:$O$11</formula1>
    </dataValidation>
    <dataValidation type="list" allowBlank="1" showInputMessage="1" showErrorMessage="1" sqref="I10" xr:uid="{00000000-0002-0000-0200-00000A000000}">
      <formula1>IF(H10="Sidedressed?",O6:O7,"")</formula1>
    </dataValidation>
  </dataValidations>
  <pageMargins left="0.7" right="0.7"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78"/>
  <sheetViews>
    <sheetView showRowColHeaders="0" workbookViewId="0"/>
  </sheetViews>
  <sheetFormatPr defaultColWidth="0" defaultRowHeight="15" x14ac:dyDescent="0.25"/>
  <cols>
    <col min="1" max="1" width="3.140625" customWidth="1"/>
    <col min="2" max="2" width="21.42578125" customWidth="1"/>
    <col min="3" max="4" width="11.7109375" customWidth="1"/>
    <col min="5" max="8" width="13.140625" customWidth="1"/>
    <col min="9" max="9" width="9.140625" customWidth="1"/>
    <col min="10" max="16384" width="9.140625" hidden="1"/>
  </cols>
  <sheetData>
    <row r="1" spans="1:7" ht="15.75" thickBot="1" x14ac:dyDescent="0.3">
      <c r="A1" s="113" t="s">
        <v>180</v>
      </c>
      <c r="B1" s="113"/>
      <c r="C1" s="113"/>
      <c r="D1" s="113"/>
      <c r="E1" s="113"/>
      <c r="F1" s="113"/>
      <c r="G1" s="113"/>
    </row>
    <row r="2" spans="1:7" x14ac:dyDescent="0.25">
      <c r="A2" s="90" t="s">
        <v>85</v>
      </c>
    </row>
    <row r="3" spans="1:7" x14ac:dyDescent="0.25">
      <c r="A3" s="90"/>
      <c r="B3" s="15" t="s">
        <v>86</v>
      </c>
      <c r="C3" s="91">
        <v>1</v>
      </c>
    </row>
    <row r="4" spans="1:7" x14ac:dyDescent="0.25">
      <c r="A4" s="90"/>
      <c r="B4" s="15" t="s">
        <v>87</v>
      </c>
      <c r="C4" s="91">
        <v>0.5</v>
      </c>
    </row>
    <row r="5" spans="1:7" x14ac:dyDescent="0.25">
      <c r="A5" s="90" t="s">
        <v>88</v>
      </c>
      <c r="B5" s="15"/>
      <c r="C5" s="92"/>
    </row>
    <row r="6" spans="1:7" x14ac:dyDescent="0.25">
      <c r="A6" s="90"/>
      <c r="B6" t="s">
        <v>89</v>
      </c>
      <c r="C6" s="93">
        <v>0</v>
      </c>
    </row>
    <row r="7" spans="1:7" x14ac:dyDescent="0.25">
      <c r="A7" s="90" t="s">
        <v>90</v>
      </c>
    </row>
    <row r="8" spans="1:7" ht="28.9" customHeight="1" x14ac:dyDescent="0.25">
      <c r="A8" s="90"/>
      <c r="B8" s="94"/>
      <c r="C8" s="95" t="s">
        <v>91</v>
      </c>
      <c r="D8" s="227" t="s">
        <v>92</v>
      </c>
      <c r="E8" s="227"/>
      <c r="F8" s="227" t="s">
        <v>93</v>
      </c>
      <c r="G8" s="227"/>
    </row>
    <row r="9" spans="1:7" x14ac:dyDescent="0.25">
      <c r="A9" s="90"/>
      <c r="B9" t="s">
        <v>47</v>
      </c>
      <c r="C9" s="93">
        <v>0.95</v>
      </c>
      <c r="D9" s="226">
        <v>0.95</v>
      </c>
      <c r="E9" s="226"/>
      <c r="F9" s="229">
        <v>0.95</v>
      </c>
      <c r="G9" s="229"/>
    </row>
    <row r="10" spans="1:7" x14ac:dyDescent="0.25">
      <c r="A10" s="90"/>
      <c r="B10" t="s">
        <v>94</v>
      </c>
      <c r="C10" s="93">
        <v>0.5</v>
      </c>
      <c r="D10" s="229">
        <v>0.7</v>
      </c>
      <c r="E10" s="229"/>
      <c r="F10" s="229">
        <v>0.7</v>
      </c>
      <c r="G10" s="229"/>
    </row>
    <row r="11" spans="1:7" x14ac:dyDescent="0.25">
      <c r="A11" s="90"/>
      <c r="B11" t="s">
        <v>95</v>
      </c>
      <c r="C11" s="93">
        <v>0.25</v>
      </c>
      <c r="D11" s="229">
        <v>0.5</v>
      </c>
      <c r="E11" s="229"/>
      <c r="F11" s="229">
        <v>0.55000000000000004</v>
      </c>
      <c r="G11" s="229"/>
    </row>
    <row r="12" spans="1:7" x14ac:dyDescent="0.25">
      <c r="A12" s="90"/>
      <c r="B12" t="s">
        <v>96</v>
      </c>
      <c r="C12" s="93">
        <v>0.15</v>
      </c>
      <c r="D12" s="229">
        <v>0.25</v>
      </c>
      <c r="E12" s="229"/>
      <c r="F12" s="229">
        <v>0.45</v>
      </c>
      <c r="G12" s="229"/>
    </row>
    <row r="13" spans="1:7" ht="15.75" thickBot="1" x14ac:dyDescent="0.3">
      <c r="A13" s="96"/>
      <c r="B13" s="52" t="s">
        <v>97</v>
      </c>
      <c r="C13" s="97">
        <v>0</v>
      </c>
      <c r="D13" s="228">
        <v>0</v>
      </c>
      <c r="E13" s="228"/>
      <c r="F13" s="228">
        <v>0.4</v>
      </c>
      <c r="G13" s="228"/>
    </row>
    <row r="15" spans="1:7" ht="15.75" thickBot="1" x14ac:dyDescent="0.3">
      <c r="A15" s="111" t="s">
        <v>181</v>
      </c>
      <c r="B15" s="111"/>
      <c r="C15" s="111"/>
      <c r="D15" s="111"/>
    </row>
    <row r="16" spans="1:7" x14ac:dyDescent="0.25">
      <c r="A16" s="90" t="s">
        <v>98</v>
      </c>
    </row>
    <row r="17" spans="1:5" x14ac:dyDescent="0.25">
      <c r="B17" s="15" t="s">
        <v>99</v>
      </c>
      <c r="C17" s="220">
        <v>0.25</v>
      </c>
      <c r="D17" s="220"/>
    </row>
    <row r="18" spans="1:5" x14ac:dyDescent="0.25">
      <c r="B18" s="15" t="s">
        <v>100</v>
      </c>
      <c r="C18" s="220">
        <v>0.35</v>
      </c>
      <c r="D18" s="220"/>
    </row>
    <row r="19" spans="1:5" x14ac:dyDescent="0.25">
      <c r="B19" s="15" t="s">
        <v>101</v>
      </c>
      <c r="C19" s="220">
        <v>0.15</v>
      </c>
      <c r="D19" s="220"/>
    </row>
    <row r="20" spans="1:5" x14ac:dyDescent="0.25">
      <c r="A20" s="90" t="s">
        <v>102</v>
      </c>
      <c r="B20" s="15"/>
      <c r="C20" s="91"/>
      <c r="D20" s="91"/>
    </row>
    <row r="21" spans="1:5" x14ac:dyDescent="0.25">
      <c r="B21" s="15" t="s">
        <v>103</v>
      </c>
      <c r="C21" s="220">
        <v>0.45</v>
      </c>
      <c r="D21" s="220"/>
    </row>
    <row r="22" spans="1:5" x14ac:dyDescent="0.25">
      <c r="B22" s="15" t="s">
        <v>104</v>
      </c>
      <c r="C22" s="220">
        <v>0.3</v>
      </c>
      <c r="D22" s="220"/>
    </row>
    <row r="23" spans="1:5" x14ac:dyDescent="0.25">
      <c r="B23" s="15" t="s">
        <v>105</v>
      </c>
      <c r="C23" s="220">
        <v>0.35</v>
      </c>
      <c r="D23" s="220"/>
    </row>
    <row r="24" spans="1:5" x14ac:dyDescent="0.25">
      <c r="A24" s="90" t="s">
        <v>106</v>
      </c>
      <c r="B24" s="15"/>
      <c r="C24" s="91"/>
      <c r="D24" s="91"/>
    </row>
    <row r="25" spans="1:5" x14ac:dyDescent="0.25">
      <c r="B25" s="15" t="s">
        <v>107</v>
      </c>
      <c r="C25" s="220">
        <v>0.5</v>
      </c>
      <c r="D25" s="220"/>
    </row>
    <row r="26" spans="1:5" ht="15.75" thickBot="1" x14ac:dyDescent="0.3">
      <c r="A26" s="52"/>
      <c r="B26" s="98" t="s">
        <v>100</v>
      </c>
      <c r="C26" s="223">
        <v>0.35</v>
      </c>
      <c r="D26" s="223"/>
    </row>
    <row r="28" spans="1:5" ht="15.75" thickBot="1" x14ac:dyDescent="0.3">
      <c r="A28" s="113" t="s">
        <v>182</v>
      </c>
      <c r="B28" s="113"/>
      <c r="C28" s="113"/>
      <c r="D28" s="113"/>
      <c r="E28" s="112"/>
    </row>
    <row r="29" spans="1:5" x14ac:dyDescent="0.25">
      <c r="A29" s="90" t="s">
        <v>115</v>
      </c>
      <c r="B29" s="107"/>
      <c r="C29" s="107"/>
      <c r="D29" s="107"/>
      <c r="E29" s="107"/>
    </row>
    <row r="30" spans="1:5" x14ac:dyDescent="0.25">
      <c r="B30" t="s">
        <v>116</v>
      </c>
      <c r="C30" s="224">
        <v>0.1</v>
      </c>
      <c r="D30" s="224"/>
      <c r="E30" s="2"/>
    </row>
    <row r="31" spans="1:5" x14ac:dyDescent="0.25">
      <c r="B31" t="s">
        <v>117</v>
      </c>
      <c r="C31" s="224">
        <v>0.2</v>
      </c>
      <c r="D31" s="224"/>
      <c r="E31" s="2"/>
    </row>
    <row r="32" spans="1:5" x14ac:dyDescent="0.25">
      <c r="B32" t="s">
        <v>118</v>
      </c>
      <c r="C32" s="224">
        <v>0.2</v>
      </c>
      <c r="D32" s="224"/>
      <c r="E32" s="2"/>
    </row>
    <row r="33" spans="1:8" ht="15.75" thickBot="1" x14ac:dyDescent="0.3">
      <c r="A33" s="52"/>
      <c r="B33" s="52" t="s">
        <v>119</v>
      </c>
      <c r="C33" s="225">
        <v>0</v>
      </c>
      <c r="D33" s="225"/>
      <c r="E33" s="2"/>
    </row>
    <row r="35" spans="1:8" ht="15.75" thickBot="1" x14ac:dyDescent="0.3">
      <c r="A35" s="113" t="s">
        <v>183</v>
      </c>
      <c r="B35" s="113"/>
      <c r="C35" s="113"/>
      <c r="D35" s="113"/>
      <c r="E35" s="113"/>
      <c r="F35" s="113"/>
      <c r="G35" s="113"/>
      <c r="H35" s="113"/>
    </row>
    <row r="36" spans="1:8" x14ac:dyDescent="0.25">
      <c r="B36" s="114"/>
      <c r="C36" s="114"/>
      <c r="D36" s="217" t="s">
        <v>143</v>
      </c>
      <c r="E36" s="216" t="s">
        <v>59</v>
      </c>
      <c r="F36" s="216"/>
      <c r="G36" s="217" t="s">
        <v>165</v>
      </c>
      <c r="H36" s="217" t="s">
        <v>166</v>
      </c>
    </row>
    <row r="37" spans="1:8" x14ac:dyDescent="0.25">
      <c r="D37" s="218"/>
      <c r="E37" s="95" t="s">
        <v>144</v>
      </c>
      <c r="F37" s="95" t="s">
        <v>145</v>
      </c>
      <c r="G37" s="218"/>
      <c r="H37" s="218"/>
    </row>
    <row r="38" spans="1:8" x14ac:dyDescent="0.25">
      <c r="A38" s="90" t="s">
        <v>146</v>
      </c>
      <c r="E38" s="221" t="s">
        <v>147</v>
      </c>
      <c r="F38" s="221"/>
      <c r="G38" s="221"/>
      <c r="H38" s="221"/>
    </row>
    <row r="39" spans="1:8" x14ac:dyDescent="0.25">
      <c r="B39" t="s">
        <v>148</v>
      </c>
      <c r="D39" s="2">
        <v>8</v>
      </c>
      <c r="E39" s="2">
        <v>12</v>
      </c>
      <c r="F39" s="2">
        <v>13</v>
      </c>
      <c r="G39" s="2">
        <v>25</v>
      </c>
      <c r="H39" s="2">
        <v>40</v>
      </c>
    </row>
    <row r="40" spans="1:8" ht="17.25" x14ac:dyDescent="0.25">
      <c r="B40" t="s">
        <v>167</v>
      </c>
      <c r="D40" s="2">
        <v>10</v>
      </c>
      <c r="E40" s="2">
        <v>21</v>
      </c>
      <c r="F40" s="2">
        <v>24</v>
      </c>
      <c r="G40" s="2">
        <v>24</v>
      </c>
      <c r="H40" s="2">
        <v>36</v>
      </c>
    </row>
    <row r="41" spans="1:8" x14ac:dyDescent="0.25">
      <c r="B41" t="s">
        <v>149</v>
      </c>
      <c r="D41" s="2">
        <v>9</v>
      </c>
      <c r="E41" s="2">
        <v>42</v>
      </c>
      <c r="F41" s="2">
        <v>17</v>
      </c>
      <c r="G41" s="2">
        <v>40</v>
      </c>
      <c r="H41" s="2">
        <v>24</v>
      </c>
    </row>
    <row r="42" spans="1:8" x14ac:dyDescent="0.25">
      <c r="B42" t="s">
        <v>150</v>
      </c>
      <c r="D42" s="2">
        <v>6</v>
      </c>
      <c r="E42" s="2">
        <v>28</v>
      </c>
      <c r="F42" s="2">
        <v>11</v>
      </c>
      <c r="G42" s="2">
        <v>34</v>
      </c>
      <c r="H42" s="2">
        <v>24</v>
      </c>
    </row>
    <row r="43" spans="1:8" x14ac:dyDescent="0.25">
      <c r="B43" t="s">
        <v>151</v>
      </c>
      <c r="D43" s="2">
        <v>2</v>
      </c>
      <c r="E43" s="2">
        <v>12</v>
      </c>
      <c r="F43" s="2">
        <v>5</v>
      </c>
      <c r="G43" s="2">
        <v>13</v>
      </c>
      <c r="H43" s="2">
        <v>17</v>
      </c>
    </row>
    <row r="44" spans="1:8" ht="17.25" x14ac:dyDescent="0.25">
      <c r="B44" t="s">
        <v>168</v>
      </c>
      <c r="D44" s="2"/>
      <c r="E44" s="2">
        <v>42</v>
      </c>
      <c r="F44" s="2">
        <v>20</v>
      </c>
      <c r="G44" s="2">
        <v>59</v>
      </c>
      <c r="H44" s="2">
        <v>37</v>
      </c>
    </row>
    <row r="45" spans="1:8" ht="17.25" x14ac:dyDescent="0.25">
      <c r="B45" t="s">
        <v>169</v>
      </c>
      <c r="D45" s="2">
        <v>10</v>
      </c>
      <c r="E45" s="2">
        <v>4</v>
      </c>
      <c r="F45" s="2">
        <v>17</v>
      </c>
      <c r="G45" s="2">
        <v>20</v>
      </c>
      <c r="H45" s="2">
        <v>16</v>
      </c>
    </row>
    <row r="46" spans="1:8" x14ac:dyDescent="0.25">
      <c r="B46" t="s">
        <v>152</v>
      </c>
      <c r="D46" s="2">
        <v>10</v>
      </c>
      <c r="E46" s="2">
        <v>6</v>
      </c>
      <c r="F46" s="2">
        <v>16</v>
      </c>
      <c r="G46" s="2">
        <v>48</v>
      </c>
      <c r="H46" s="2">
        <v>7</v>
      </c>
    </row>
    <row r="47" spans="1:8" x14ac:dyDescent="0.25">
      <c r="A47" s="90" t="s">
        <v>153</v>
      </c>
      <c r="E47" s="222" t="s">
        <v>154</v>
      </c>
      <c r="F47" s="222"/>
      <c r="G47" s="222"/>
      <c r="H47" s="222"/>
    </row>
    <row r="48" spans="1:8" x14ac:dyDescent="0.25">
      <c r="B48" t="s">
        <v>155</v>
      </c>
      <c r="D48" s="2">
        <v>67</v>
      </c>
      <c r="E48" s="2">
        <v>2</v>
      </c>
      <c r="F48" s="2">
        <v>22</v>
      </c>
      <c r="G48" s="2">
        <v>23</v>
      </c>
      <c r="H48" s="2">
        <v>30</v>
      </c>
    </row>
    <row r="49" spans="1:8" ht="17.25" x14ac:dyDescent="0.25">
      <c r="B49" t="s">
        <v>170</v>
      </c>
      <c r="D49" s="2">
        <v>29</v>
      </c>
      <c r="E49" s="2">
        <v>5</v>
      </c>
      <c r="F49" s="2">
        <v>9</v>
      </c>
      <c r="G49" s="2">
        <v>9</v>
      </c>
      <c r="H49" s="2">
        <v>16</v>
      </c>
    </row>
    <row r="50" spans="1:8" ht="17.25" x14ac:dyDescent="0.25">
      <c r="B50" t="s">
        <v>171</v>
      </c>
      <c r="D50" s="2">
        <v>30</v>
      </c>
      <c r="E50" s="2">
        <v>1</v>
      </c>
      <c r="F50" s="2">
        <v>17</v>
      </c>
      <c r="G50" s="2">
        <v>11</v>
      </c>
      <c r="H50" s="2">
        <v>14</v>
      </c>
    </row>
    <row r="51" spans="1:8" ht="17.25" x14ac:dyDescent="0.25">
      <c r="B51" t="s">
        <v>172</v>
      </c>
      <c r="D51" s="2">
        <v>40</v>
      </c>
      <c r="E51" s="2">
        <v>6</v>
      </c>
      <c r="F51" s="2">
        <v>20</v>
      </c>
      <c r="G51" s="2">
        <v>15</v>
      </c>
      <c r="H51" s="2">
        <v>18</v>
      </c>
    </row>
    <row r="52" spans="1:8" x14ac:dyDescent="0.25">
      <c r="B52" t="s">
        <v>156</v>
      </c>
      <c r="D52" s="2">
        <v>46</v>
      </c>
      <c r="E52" s="2"/>
      <c r="F52" s="2">
        <v>14</v>
      </c>
      <c r="G52" s="2">
        <v>11</v>
      </c>
      <c r="H52" s="2">
        <v>16</v>
      </c>
    </row>
    <row r="53" spans="1:8" x14ac:dyDescent="0.25">
      <c r="B53" t="s">
        <v>157</v>
      </c>
      <c r="D53" s="2">
        <v>69</v>
      </c>
      <c r="E53" s="2">
        <v>15</v>
      </c>
      <c r="F53" s="2">
        <v>60</v>
      </c>
      <c r="G53" s="2">
        <v>27</v>
      </c>
      <c r="H53" s="2">
        <v>33</v>
      </c>
    </row>
    <row r="54" spans="1:8" x14ac:dyDescent="0.25">
      <c r="B54" t="s">
        <v>158</v>
      </c>
      <c r="D54" s="2">
        <v>41</v>
      </c>
      <c r="E54" s="2">
        <v>18</v>
      </c>
      <c r="F54" s="2">
        <v>19</v>
      </c>
      <c r="G54" s="2">
        <v>55</v>
      </c>
      <c r="H54" s="2">
        <v>32</v>
      </c>
    </row>
    <row r="55" spans="1:8" x14ac:dyDescent="0.25">
      <c r="B55" t="s">
        <v>159</v>
      </c>
      <c r="D55" s="2">
        <v>70</v>
      </c>
      <c r="E55" s="2"/>
      <c r="F55" s="2">
        <v>44</v>
      </c>
      <c r="G55" s="2">
        <v>15</v>
      </c>
      <c r="H55" s="2">
        <v>30</v>
      </c>
    </row>
    <row r="56" spans="1:8" x14ac:dyDescent="0.25">
      <c r="A56" s="90" t="s">
        <v>160</v>
      </c>
      <c r="E56" s="222" t="s">
        <v>161</v>
      </c>
      <c r="F56" s="222"/>
      <c r="G56" s="222"/>
      <c r="H56" s="222"/>
    </row>
    <row r="57" spans="1:8" ht="17.25" x14ac:dyDescent="0.25">
      <c r="B57" t="s">
        <v>173</v>
      </c>
      <c r="D57" s="2">
        <v>5</v>
      </c>
      <c r="E57" s="2">
        <v>44</v>
      </c>
      <c r="F57" s="2">
        <v>5</v>
      </c>
      <c r="G57" s="2">
        <v>20</v>
      </c>
      <c r="H57" s="2">
        <v>109</v>
      </c>
    </row>
    <row r="58" spans="1:8" x14ac:dyDescent="0.25">
      <c r="B58" t="s">
        <v>162</v>
      </c>
      <c r="D58" s="93">
        <v>0.4</v>
      </c>
      <c r="E58" s="2">
        <v>91</v>
      </c>
      <c r="F58" s="2">
        <v>45</v>
      </c>
      <c r="G58" s="2">
        <v>104</v>
      </c>
      <c r="H58" s="2">
        <v>192</v>
      </c>
    </row>
    <row r="59" spans="1:8" ht="15.75" thickBot="1" x14ac:dyDescent="0.3">
      <c r="A59" s="52"/>
      <c r="B59" s="52" t="s">
        <v>163</v>
      </c>
      <c r="C59" s="52"/>
      <c r="D59" s="108">
        <v>2</v>
      </c>
      <c r="E59" s="108">
        <v>181</v>
      </c>
      <c r="F59" s="108"/>
      <c r="G59" s="108">
        <v>83</v>
      </c>
      <c r="H59" s="108">
        <v>302</v>
      </c>
    </row>
    <row r="60" spans="1:8" ht="47.45" customHeight="1" x14ac:dyDescent="0.25">
      <c r="A60" s="219" t="s">
        <v>164</v>
      </c>
      <c r="B60" s="219"/>
      <c r="C60" s="219"/>
      <c r="D60" s="219"/>
      <c r="E60" s="219"/>
      <c r="F60" s="219"/>
      <c r="G60" s="219"/>
      <c r="H60" s="219"/>
    </row>
    <row r="61" spans="1:8" ht="17.25" x14ac:dyDescent="0.25">
      <c r="A61" t="s">
        <v>174</v>
      </c>
    </row>
    <row r="62" spans="1:8" ht="17.25" x14ac:dyDescent="0.25">
      <c r="A62" t="s">
        <v>175</v>
      </c>
    </row>
    <row r="63" spans="1:8" ht="17.25" x14ac:dyDescent="0.25">
      <c r="A63" t="s">
        <v>176</v>
      </c>
    </row>
    <row r="65" spans="1:8" ht="15.75" thickBot="1" x14ac:dyDescent="0.3">
      <c r="A65" s="111" t="s">
        <v>184</v>
      </c>
      <c r="B65" s="111"/>
      <c r="C65" s="111"/>
      <c r="D65" s="111"/>
      <c r="E65" s="111"/>
      <c r="F65" s="111"/>
      <c r="G65" s="111"/>
      <c r="H65" s="107"/>
    </row>
    <row r="66" spans="1:8" ht="18" x14ac:dyDescent="0.35">
      <c r="B66" s="117" t="s">
        <v>124</v>
      </c>
      <c r="C66" s="117" t="s">
        <v>125</v>
      </c>
      <c r="D66" s="117" t="s">
        <v>141</v>
      </c>
      <c r="E66" s="117" t="s">
        <v>126</v>
      </c>
      <c r="F66" s="117" t="s">
        <v>165</v>
      </c>
      <c r="G66" s="117" t="s">
        <v>127</v>
      </c>
    </row>
    <row r="67" spans="1:8" x14ac:dyDescent="0.25">
      <c r="B67" s="2" t="s">
        <v>128</v>
      </c>
      <c r="C67" s="2">
        <v>56</v>
      </c>
      <c r="D67" s="2">
        <v>85</v>
      </c>
      <c r="E67" s="93">
        <v>0.7</v>
      </c>
      <c r="F67" s="2">
        <v>0.31</v>
      </c>
      <c r="G67" s="2" t="s">
        <v>129</v>
      </c>
      <c r="H67" s="2"/>
    </row>
    <row r="68" spans="1:8" x14ac:dyDescent="0.25">
      <c r="B68" s="2" t="s">
        <v>130</v>
      </c>
      <c r="C68" s="2"/>
      <c r="D68" s="2">
        <v>85</v>
      </c>
      <c r="E68" s="2">
        <v>17.7</v>
      </c>
      <c r="F68" s="2">
        <v>3.5</v>
      </c>
      <c r="G68" s="2" t="s">
        <v>131</v>
      </c>
      <c r="H68" s="2"/>
    </row>
    <row r="69" spans="1:8" x14ac:dyDescent="0.25">
      <c r="B69" s="2" t="s">
        <v>132</v>
      </c>
      <c r="C69" s="2"/>
      <c r="D69" s="2">
        <v>35</v>
      </c>
      <c r="E69" s="116">
        <v>9</v>
      </c>
      <c r="F69" s="2">
        <v>3.2</v>
      </c>
      <c r="G69" s="2" t="s">
        <v>131</v>
      </c>
      <c r="H69" s="2"/>
    </row>
    <row r="70" spans="1:8" x14ac:dyDescent="0.25">
      <c r="B70" s="2" t="s">
        <v>133</v>
      </c>
      <c r="C70" s="2">
        <v>32</v>
      </c>
      <c r="D70" s="2">
        <v>86</v>
      </c>
      <c r="E70" s="93">
        <v>0.6</v>
      </c>
      <c r="F70" s="2">
        <v>0.23</v>
      </c>
      <c r="G70" s="2" t="s">
        <v>129</v>
      </c>
      <c r="H70" s="2"/>
    </row>
    <row r="71" spans="1:8" x14ac:dyDescent="0.25">
      <c r="B71" s="2" t="s">
        <v>134</v>
      </c>
      <c r="C71" s="2"/>
      <c r="D71" s="2">
        <v>90</v>
      </c>
      <c r="E71" s="2">
        <v>12.7</v>
      </c>
      <c r="F71" s="2">
        <v>2.5</v>
      </c>
      <c r="G71" s="2" t="s">
        <v>131</v>
      </c>
      <c r="H71" s="2"/>
    </row>
    <row r="72" spans="1:8" x14ac:dyDescent="0.25">
      <c r="B72" s="2" t="s">
        <v>135</v>
      </c>
      <c r="C72" s="2">
        <v>60</v>
      </c>
      <c r="D72" s="2">
        <v>86.5</v>
      </c>
      <c r="E72" s="2">
        <v>1.2</v>
      </c>
      <c r="F72" s="93">
        <v>0.5</v>
      </c>
      <c r="G72" s="2" t="s">
        <v>129</v>
      </c>
      <c r="H72" s="2"/>
    </row>
    <row r="73" spans="1:8" x14ac:dyDescent="0.25">
      <c r="B73" s="2" t="s">
        <v>136</v>
      </c>
      <c r="C73" s="2"/>
      <c r="D73" s="2">
        <v>90</v>
      </c>
      <c r="E73" s="2">
        <v>10.1</v>
      </c>
      <c r="F73" s="2">
        <v>2.1</v>
      </c>
      <c r="G73" s="2" t="s">
        <v>131</v>
      </c>
      <c r="H73" s="2"/>
    </row>
    <row r="74" spans="1:8" x14ac:dyDescent="0.25">
      <c r="B74" s="2" t="s">
        <v>137</v>
      </c>
      <c r="C74" s="2"/>
      <c r="D74" s="2">
        <v>85</v>
      </c>
      <c r="E74" s="116">
        <v>34</v>
      </c>
      <c r="F74" s="2">
        <v>11.7</v>
      </c>
      <c r="G74" s="2" t="s">
        <v>131</v>
      </c>
      <c r="H74" s="2"/>
    </row>
    <row r="75" spans="1:8" x14ac:dyDescent="0.25">
      <c r="B75" s="2" t="s">
        <v>138</v>
      </c>
      <c r="C75" s="2">
        <v>60</v>
      </c>
      <c r="D75" s="2">
        <v>87</v>
      </c>
      <c r="E75" s="2">
        <v>3.5</v>
      </c>
      <c r="F75" s="2">
        <v>0.79</v>
      </c>
      <c r="G75" s="2" t="s">
        <v>129</v>
      </c>
      <c r="H75" s="2"/>
    </row>
    <row r="76" spans="1:8" x14ac:dyDescent="0.25">
      <c r="B76" s="2" t="s">
        <v>139</v>
      </c>
      <c r="C76" s="2"/>
      <c r="D76" s="2">
        <v>85</v>
      </c>
      <c r="E76" s="2">
        <v>46.2</v>
      </c>
      <c r="F76" s="2">
        <v>9.3000000000000007</v>
      </c>
      <c r="G76" s="2" t="s">
        <v>131</v>
      </c>
      <c r="H76" s="2"/>
    </row>
    <row r="77" spans="1:8" ht="15.75" thickBot="1" x14ac:dyDescent="0.3">
      <c r="A77" s="52"/>
      <c r="B77" s="108" t="s">
        <v>140</v>
      </c>
      <c r="C77" s="108"/>
      <c r="D77" s="108">
        <v>40</v>
      </c>
      <c r="E77" s="108">
        <v>21.8</v>
      </c>
      <c r="F77" s="108">
        <v>4.9000000000000004</v>
      </c>
      <c r="G77" s="108" t="s">
        <v>131</v>
      </c>
      <c r="H77" s="2"/>
    </row>
    <row r="78" spans="1:8" ht="28.15" customHeight="1" x14ac:dyDescent="0.25">
      <c r="A78" s="219" t="s">
        <v>142</v>
      </c>
      <c r="B78" s="219"/>
      <c r="C78" s="219"/>
      <c r="D78" s="219"/>
      <c r="E78" s="219"/>
      <c r="F78" s="219"/>
      <c r="G78" s="219"/>
      <c r="H78" s="115"/>
    </row>
  </sheetData>
  <sheetProtection password="ABFA" sheet="1" objects="1" scenarios="1"/>
  <mergeCells count="33">
    <mergeCell ref="D9:E9"/>
    <mergeCell ref="D8:E8"/>
    <mergeCell ref="F13:G13"/>
    <mergeCell ref="F12:G12"/>
    <mergeCell ref="F11:G11"/>
    <mergeCell ref="F10:G10"/>
    <mergeCell ref="F9:G9"/>
    <mergeCell ref="F8:G8"/>
    <mergeCell ref="D13:E13"/>
    <mergeCell ref="D12:E12"/>
    <mergeCell ref="D11:E11"/>
    <mergeCell ref="D10:E10"/>
    <mergeCell ref="C17:D17"/>
    <mergeCell ref="C33:D33"/>
    <mergeCell ref="C32:D32"/>
    <mergeCell ref="C31:D31"/>
    <mergeCell ref="C22:D22"/>
    <mergeCell ref="C21:D21"/>
    <mergeCell ref="C18:D18"/>
    <mergeCell ref="C19:D19"/>
    <mergeCell ref="E36:F36"/>
    <mergeCell ref="D36:D37"/>
    <mergeCell ref="A78:G78"/>
    <mergeCell ref="C25:D25"/>
    <mergeCell ref="C23:D23"/>
    <mergeCell ref="A60:H60"/>
    <mergeCell ref="E38:H38"/>
    <mergeCell ref="E56:H56"/>
    <mergeCell ref="E47:H47"/>
    <mergeCell ref="C26:D26"/>
    <mergeCell ref="H36:H37"/>
    <mergeCell ref="G36:G37"/>
    <mergeCell ref="C30:D3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Editable Worksheet</vt:lpstr>
      <vt:lpstr>G1519-ReadOnlyExample</vt:lpstr>
      <vt:lpstr>Reference Tables</vt:lpstr>
      <vt:lpstr>'Editable Worksheet'!Print_Area</vt:lpstr>
      <vt:lpstr>'G1519-ReadOnlyExample'!Print_Area</vt:lpstr>
    </vt:vector>
  </TitlesOfParts>
  <Company>University of Nebraska - Lincoln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Johnson</dc:creator>
  <cp:lastModifiedBy>Leslie Johnson</cp:lastModifiedBy>
  <cp:lastPrinted>2015-10-22T17:05:40Z</cp:lastPrinted>
  <dcterms:created xsi:type="dcterms:W3CDTF">2012-05-15T14:11:57Z</dcterms:created>
  <dcterms:modified xsi:type="dcterms:W3CDTF">2025-05-01T15:49:18Z</dcterms:modified>
</cp:coreProperties>
</file>